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20" yWindow="820" windowWidth="25640" windowHeight="14680" tabRatio="500" activeTab="0"/>
  </bookViews>
  <sheets>
    <sheet name="Sangihe Arc Indonesia" sheetId="1" r:id="rId1"/>
    <sheet name="Tampakan, S. Mindanao" sheetId="2" r:id="rId2"/>
    <sheet name="E Sunda and W Banda Arc" sheetId="3" r:id="rId3"/>
    <sheet name="Batu Hijau, Sumbawa" sheetId="4" r:id="rId4"/>
    <sheet name="Chile northern SVZ" sheetId="5" r:id="rId5"/>
    <sheet name="Chile, El Teniente district " sheetId="6" r:id="rId6"/>
  </sheets>
  <definedNames/>
  <calcPr fullCalcOnLoad="1"/>
</workbook>
</file>

<file path=xl/sharedStrings.xml><?xml version="1.0" encoding="utf-8"?>
<sst xmlns="http://schemas.openxmlformats.org/spreadsheetml/2006/main" count="2426" uniqueCount="1131">
  <si>
    <t>EA045800  Plagioclase+augite phyric basaltic andesite.  Surface sample from Abnate.  Undated mid-Miocene basement sequence.  Chem data and age estimate from B.D. Rohrlach (2003, Petrogenesis and Paleohydrology of the Tampakan Cu-Au Deposit, Mindanao, Philippines:  PhD Thesis, Australian National University, 700 p.)</t>
  </si>
  <si>
    <t>EA046388  Plagioclase+augite phyric basaltic andesite.  Surface sample from Datal Blau.  Undated mid-Miocene basement sequence.  Chem data and age estimate from B.D. Rohrlach (2003, Petrogenesis and Paleohydrology of the Tampakan Cu-Au Deposit, Mindanao, Philippines:  PhD Thesis, Australian National University, 700 p.)</t>
  </si>
  <si>
    <t>EA046387  Plagioclase+augite phyric basaltic andesite.  Surface sample from Datal Blau.  Undated mid-Miocene basement sequence.  Chem data and age estimate from B.D. Rohrlach (2003, Petrogenesis and Paleohydrology of the Tampakan Cu-Au Deposit, Mindanao, Philippines:  PhD Thesis, Australian National University, 700 p.)</t>
  </si>
  <si>
    <t>EA046376  Plagioclase+augite phyric basalt.  Surface sample from Lam-alis.  Undated mid-Miocene basement sequence.  Chem data and age estimate from B.D. Rohrlach (2003, Petrogenesis and Paleohydrology of the Tampakan Cu-Au Deposit, Mindanao, Philippines:  PhD Thesis, Australian National University, 700 p.)</t>
  </si>
  <si>
    <t>EA046385  Plagioclase+augite phyric basaltic andesite.  Surface sample from S'Dawag.  Undated mid-Miocene basement sequence.  Chem data and age estimate from B.D. Rohrlach (2003, Petrogenesis and Paleohydrology of the Tampakan Cu-Au Deposit, Mindanao, Philippines:  PhD Thesis, Australian National University, 700 p.)</t>
  </si>
  <si>
    <t>EA046375  Plagioclase+augite phyric basalt.  Surface sample from Datal Blau.  Undated mid-Miocene basement sequence.  Chem data and age estimate from B.D. Rohrlach (2003, Petrogenesis and Paleohydrology of the Tampakan Cu-Au Deposit, Mindanao, Philippines:  PhD Thesis, Australian National University, 700 p.)</t>
  </si>
  <si>
    <t xml:space="preserve">DA993972   Plagioclase+augite+hornblende-phyric andesite from an intrusive plug.  Chem data and age estimate from B.D. Rohrlach (2003, Petrogenesis and Paleohydrology of the Tampakan Cu-Au Deposit, Mindanao, Philippines:  PhD Thesis, Australian National University, 700 p.)  </t>
  </si>
  <si>
    <t>PA011046  Plagioclase+hornblende+biotite-phyric silicic andesite.  Surface sample.  Lat-long doordinates very approximate.  Dated by whole-rock K-Ar.  Chem data and age estimate from F.D. Sajona; cited by Rohrlach (2003, Petrogenesis and Paleohydrology of the Tampakan Cu-Au Deposit, Mindanao, Philippines:  PhD Thesis, Australian National University, 700 p.)</t>
  </si>
  <si>
    <t>PA011048  Plagioclase+hornblende+biotite-phyric silicic andesite.  Surface sample.  Lat-long doordinates very approximate.  Dated by whole-rock K-Ar.  Chem data and age estimate from F.D. Sajona; cited by B.D. Rohrlach (2003, Petrogenesis and Paleohydrology of the Tampakan Cu-Au Deposit, Mindanao, Philippines:  PhD Thesis, Australian National University, 700 p.)</t>
  </si>
  <si>
    <t>PA011050  Plagioclase+hornblende-phyric dacite from surface.   Lat-long doordinates very approximate. Dated by whole-rock K-Ar.  Chem data and age estimate from F.D. Sajona; cited by B.D. Rohrlach (2003, Petrogenesis and Paleohydrology of the Tampakan Cu-Au Deposit, Mindanao, Philippines:  PhD Thesis, Australian National University, 700 p.)</t>
  </si>
  <si>
    <t>PA011051  Plagioclase+augite+hornblende-phyric andesite  Undated; age estimated from stratigraphic relations.  Chem data and age estimate from F.D. Sajona; cited by B.D. Rohrlach (2003, Petrogenesis and Paleohydrology of the Tampakan Cu-Au Deposit, Mindanao, Philippines:  PhD Thesis, Australian National University, 700 p.)</t>
  </si>
  <si>
    <t>PA012788 Plagioclase+Augite phyric basaltic andesite.  Surface sample from S'Dawag.    Undated mid-Miocene basement sequence.  Chem data and age estimate from B.D. Rohrlach (2003, Petrogenesis and Paleohydrology of the Tampakan Cu-Au Deposit, Mindanao, Philippines:  PhD Thesis, Australian National University, 700 p.)</t>
  </si>
  <si>
    <t>EA043213  Plagioclase+hornblende-phyric dacite of the Logdeck "Andesite" sampled at the  surface.  Chem data and age estimate from B.D. Rohrlach (2003, Petrogenesis and Paleohydrology of the Tampakan Cu-Au Deposit, Mindanao, Philippines:  PhD Thesis, Australian National University, 700 p.)</t>
  </si>
  <si>
    <t>EA045009  Plagioclase+hornblende+biotite-phyric dacite of Lambayong Plug sampled in Tampakan drill hole 47 at 341.6 m.  Chem data and age estimate from B.D. Rohrlach (2003, Petrogenesis and Paleohydrology of the Tampakan Cu-Au Deposit, Mindanao, Philippines:  PhD Thesis, Australian National University, 700 p.)</t>
  </si>
  <si>
    <t>EA043214  Plagioclase+hornblende+biotite-phyric dacite of "Logdeck Andesite" sampled in Tampakan drill hole 47 at 341.6 m.  Dated by 40Ar/39Ar on hornblende.  Chem data and age estimate from B.D. Rohrlach (2003, Petrogenesis and Paleohydrology of the Tampakan Cu-Au Deposit, Mindanao, Philippines:  PhD Thesis, Australian National University, 700 p.)</t>
  </si>
  <si>
    <t>EA043215  Plagioclase+augite+hornblende-phyric andesite from the SW Lambayong Plug sampled at the surface.  Chem data and age estimate from B.D. Rohrlach (2003, Petrogenesis and Paleohydrology of the Tampakan Cu-Au Deposit, Mindanao, Philippines:  PhD Thesis, Australian National University, 700 p.)</t>
  </si>
  <si>
    <t>EA043204  Plagioclase+augite+hornblende+biotite-phyric dacite of the Nun-Guon Plug sampled in Tampakan drill hole 76 at 361.1 m. Dated by 40Ar/39Ar on hornblende.  Chem data and age estimate from B.D. Rohrlach (2003, Petrogenesis and Paleohydrology of the Tampakan Cu-Au Deposit, Mindanao, Philippines:  PhD Thesis, Australian National University, 700 p.)</t>
  </si>
  <si>
    <t>EA046377  Plagioclase+hornblende+biotite-phyric silicic andesite from the NE part of the Lambayong Plug.  Surface sample.  Chem data and age estimate from B.D. Rohrlach (2003, Petrogenesis and Paleohydrology of the Tampakan Cu-Au Deposit, Mindanao, Philippines:  PhD Thesis, Australian National University, 700 p.)</t>
  </si>
  <si>
    <t>EA043210  Plagioclase+augite+hornblende-phyric andesite dike from Tampakan drill hole 46 at 220.1 m.  Chem data and age estimate from B.D. Rohrlach (2003, Petrogenesis and Paleohydrology of the Tampakan Cu-Au Deposit, Mindanao, Philippines:  PhD Thesis, Australian National University, 700 p.)</t>
  </si>
  <si>
    <t>EA044587  Plagioclase+augite phyric basaltic andesite dike from Tampakan drill hole 33 at 154.7 m.  Chem data and age estimate from B.D. Rohrlach (2003, Petrogenesis and Paleohydrology of the Tampakan Cu-Au Deposit, Mindanao, Philippines:  PhD Thesis, Australian National University, 700 p.)</t>
  </si>
  <si>
    <t>EA043036  Plagioclase+augite+hornblende-phyric andesite dike from Tampakan drill hole 56 at 232.6 m.  Chem data and age estimate from B.D. Rohrlach (2003, Petrogenesis and Paleohydrology of the Tampakan Cu-Au Deposit, Mindanao, Philippines:  PhD Thesis, Australian National University, 700 p.)</t>
  </si>
  <si>
    <t>EA043206  Plagioclase+augite+hornblende-phyric andesite dike from Tampakan drill hole 43 at 311.4 m.  Dated by 40Ar/39Ar on hornblende &amp; U/Pb on zircon.  Chem data and age estimate from B.D. Rohrlach (2003, Petrogenesis and Paleohydrology of the Tampakan Cu-Au Deposit, Mindanao, Philippines:  PhD Thesis, Australian National University, 700 p.)</t>
  </si>
  <si>
    <t>EA045003  Plagioclase+hornblende+biotite-phyric dacite of Miasong-Magolo intrusive plug.  Surface sample.  Chem data and age estimate from B.D. Rohrlach (2003, Petrogenesis and Paleohydrology of the Tampakan Cu-Au Deposit, Mindanao, Philippines:  PhD Thesis, Australian National University, 700 p.)</t>
  </si>
  <si>
    <t>EA043211  Plagioclase+hornblende-phyric dacite from Lambayong Plug sampled at the surface.  Chem data and age estimate from B.D. Rohrlach (2003, Petrogenesis and Paleohydrology of the Tampakan Cu-Au Deposit, Mindanao, Philippines:  PhD Thesis, Australian National University, 700 p.)</t>
  </si>
  <si>
    <t>EA049678  Plagioclase+augite+hornblende+biotite-phyric andesite.  Surface sample from Datal Mangisi.  Dated by 40Ar/39Ar on biotite &amp; hornblende and U/Pb on zircon.  Chem data and age estimate from B.D. Rohrlach (2003, Petrogenesis and Paleohydrology of the Tampakan Cu-Au Deposit, Mindanao, Philippines:  PhD Thesis, Australian National University, 700 p.)</t>
  </si>
  <si>
    <t>EA046338  Plagioclase+augite+orthopyroxene-phyric basaltic andesite.  Surface sample from Elibnalil.  Chem data and age estimate from B.D. Rohrlach (2003, Petrogenesis and Paleohydrology of the Tampakan Cu-Au Deposit, Mindanao, Philippines:  PhD Thesis, Australian National University, 700 p.)</t>
  </si>
  <si>
    <t>EA045799  Plagioclase+augite+hornblende-phyric andesite sampled on Atbol Creek.  Chem data and age estimate from B.D. Rohrlach (2003, Petrogenesis and Paleohydrology of the Tampakan Cu-Au Deposit, Mindanao, Philippines:  PhD Thesis, Australian National University, 700 p.)</t>
  </si>
  <si>
    <t>EA043212  Plagioclase+augite+hornblende+biotite-phyric dacite dike from Tampakan drill hole 47 at 341.6 m.  Dated by 40Ar/39Ar on biotite and U/Pb on zircon.  Chem data and age estimate from B.D. Rohrlach (2003, Petrogenesis and Paleohydrology of the Tampakan Cu-Au Deposit, Mindanao, Philippines:  PhD Thesis, Australian National University, 700 p.)</t>
  </si>
  <si>
    <t>EA044956  Plagioclase+augite+hornblende-phyric granodiorite porphyry stock coeval with high-sulfidation mineralization, sampled in Tampakan drill hole 82 at 333.6 m. Dated by U/Pb on zircon. Chem data and age from B.D. Rohrlach (2003, Petrogenesis and Paleohydrology of the Tampakan Cu-Au Deposit, Mindanao, Philippines:  PhD Thesis, Australian National University, 700 p.)</t>
  </si>
  <si>
    <t>EA043208  Plagioclase+augite+hornblende-phyric andesite dike from Tampakan drill hole 43 at 98.4 m.  Chem data and age estimate from B.D. Rohrlach (2003, Petrogenesis and Paleohydrology of the Tampakan Cu-Au Deposit, Mindanao, Philippines:  PhD Thesis, Australian National University, 700 p.)</t>
  </si>
  <si>
    <t>EA043207  Plagioclase+augite+orthopyroxene+hornblende+biotite-phyric andesite of Tampakan stratovolcano complex..  Surface sample from Buayan River.  Dated by U/Pb on zircon.  Chem data and age estimate from B.D. Rohrlach (2003, Petrogenesis and Paleohydrology of the Tampakan Cu-Au Deposit, Mindanao, Philippines:  PhD Thesis, Australian National University, 700 p.)</t>
  </si>
  <si>
    <t>EA043026  Plagioclase+augite+orthopyroxene-phyric andesite of Tampakan stratovolcano complex..  Surface sample from Polo 19 access.  Dated by U/Pb on zircon. Chem data and age estimate from B.D. Rohrlach (2003, Petrogenesis and Paleohydrology of the Tampakan Cu-Au Deposit, Mindanao, Philippines:  PhD Thesis, Australian National University, 700 p.)</t>
  </si>
  <si>
    <t>EA043700  Plagioclase+augite+orthopyroxene-phyric silicic Early "Diorite". from Tampakan drill hole 8 at 560-600 m. Dated by U/Pb on zircon.   Chem data and age estimate from B.D. Rohrlach (2003, Petrogenesis and Paleohydrology of the Tampakan Cu-Au Deposit, Mindanao, Philippines:  PhD Thesis, Australian National University, 700 p.)</t>
  </si>
  <si>
    <t>EA043047  Plagioclase+augite+orthopyroxene-phyric silicic "Early Diorite". from Tampakan drill hole 56 at 336.2 m.  Undated sample from dated unit. Chem data and age estimate from B.D. Rohrlach (2003, Petrogenesis and Paleohydrology of the Tampakan Cu-Au Deposit, Mindanao, Philippines:  PhD Thesis, Australian National University, 700 p.)</t>
  </si>
  <si>
    <t>EA044508  Plagioclase+augite+orthopyroxene-phyric "Early Diorite". from Tampakan drill hole 8 at 526.3 m.   Undated sample from dated unit. Chem data and age estimate from B.D. Rohrlach (2003, Petrogenesis and Paleohydrology of the Tampakan Cu-Au Deposit, Mindanao, Philippines:  PhD Thesis, Australian National University, 700 p.)</t>
  </si>
  <si>
    <t>EA045045  Plagioclase+augite+hornblende-phyric andesite.  Surface sample from Miasong-Magolo.  Chem data and age estimate from B.D. Rohrlach (2003, Petrogenesis and Paleohydrology of the Tampakan Cu-Au Deposit, Mindanao, Philippines:  PhD Thesis, Australian National University, 700 p.)</t>
  </si>
  <si>
    <t>EA046372  Plagioclase+augite phyric basaltic andesite of Tampakan stratovolcano complex..  Surface sample from limonso.  Chem data and age estimate from B.D. Rohrlach (2003, Petrogenesis and Paleohydrology of the Tampakan Cu-Au Deposit, Mindanao, Philippines:  PhD Thesis, Australian National University, 700 p.)</t>
  </si>
  <si>
    <t>EA046369  Plagioclase+augite phyric basaltic andesite of Tampakan stratovolcano complex..  Surface sample from limonso.  Chem data and age estimate from B.D. Rohrlach (2003, Petrogenesis and Paleohydrology of the Tampakan Cu-Au Deposit, Mindanao, Philippines:  PhD Thesis, Australian National University, 700 p.)</t>
  </si>
  <si>
    <t>EA045062  Plagioclase+augite+orthopyroxene-phyric andesite of Tampakan stratovolcano complex..  Surface sample from Campo Tres.  Chem data and age estimate from B.D. Rohrlach (2003, Petrogenesis and Paleohydrology of the Tampakan Cu-Au Deposit, Mindanao, Philippines:  PhD Thesis, Australian National University, 700 p.)</t>
  </si>
  <si>
    <t>EA046320  Plagioclase+augite+orthopyroxene-phyric andesite of Tampakan stratovolcano complex..  Surface sample from Little Miasong.  Chem data and age estimate from B.D. Rohrlach (2003, Petrogenesis and Paleohydrology of the Tampakan Cu-Au Deposit, Mindanao, Philippines:  PhD Thesis, Australian National University, 700 p.)</t>
  </si>
  <si>
    <t>EA043209  Plagioclase+augite+orthopyroxene+hornblende+biotite-phyric andesite of Tampakan stratovolcano complex..  Surface sample from Isnip.  Chem data and age estimate from B.D. Rohrlach (2003, Petrogenesis and Paleohydrology of the Tampakan Cu-Au Deposit, Mindanao, Philippines:  PhD Thesis, Australian National University, 700 p.)</t>
  </si>
  <si>
    <t>Ambang volcano, NE Sulawesi volcanic front</t>
  </si>
  <si>
    <t>MM-80-58  Chem data from T. Hanyu et al (2012) Geochemistry, Geophysics, Geosystems, 13(10): doi:10.1029/2012GC004398</t>
  </si>
  <si>
    <t>MM-80-73  Chem data from T. Hanyu et al (2012) Geochemistry, Geophysics, Geosystems, 13(10): doi:10.1029/2012GC004399</t>
  </si>
  <si>
    <t>Rendengan volcano, NE Sulawesi rear-arc</t>
  </si>
  <si>
    <t>RDG1  Chem data from T. Hanyu et al (2012) Geochemistry, Geophysics, Geosystems, 13(10): doi:10.1029/2012GC004400</t>
  </si>
  <si>
    <t>Tampakan complex, Mindanao</t>
  </si>
  <si>
    <t>TMPD 57  Plagioclase+augite phyric basaltic andesite of Tampakan stratovolcano complex. from Tampakan drill hole 57 at 483.5 m.  Chem data and age estimate from B.D. Rohrlach (2003, Petrogenesis and Paleohydrology of the Tampakan Cu-Au Deposit, Mindanao, Philippines:  PhD Thesis, Australian National University, 700 p.)</t>
  </si>
  <si>
    <t>DA993948  Plagioclase+augite+orthopyroxene-phyric andesite of Tampakan stratovolcano complex..  Surface sample from Polo 19 access.  Chem data and age estimate from B.D. Rohrlach (2003, Petrogenesis and Paleohydrology of the Tampakan Cu-Au Deposit, Mindanao, Philippines:  PhD Thesis, Australian National University, 700 p.)</t>
  </si>
  <si>
    <t>EA045078  Plagioclase+augite phyric basaltic andesite of Tampakan stratovolcano complex..  Surface sample from Campo Dos.  Chem data and age estimate from B.D. Rohrlach (2003, Petrogenesis and Paleohydrology of the Tampakan Cu-Au Deposit, Mindanao, Philippines:  PhD Thesis, Australian National University, 700 p.)</t>
  </si>
  <si>
    <t>PJ-11-77  Chem data from T. Hanyu et al (2012) Geochemistry, Geophysics, Geosystems, 13(10): doi:10.1029/2012GC004381</t>
  </si>
  <si>
    <t>MM-80-48  Chem data from T. Hanyu et al (2012) Geochemistry, Geophysics, Geosystems, 13(10): doi:10.1029/2012GC004382</t>
  </si>
  <si>
    <t>EA045033  Plagioclase+augite+orthopyroxene-phyric andesite of Tampakan stratovolcano complex..  Surface sample from Polo 19.  Chem data and age estimate from B.D. Rohrlach (2003, Petrogenesis and Paleohydrology of the Tampakan Cu-Au Deposit, Mindanao, Philippines:  PhD Thesis, Australian National University, 700 p.)</t>
  </si>
  <si>
    <t>PJ-163-77  Chem data from T. Hanyu et al (2012) Geochemistry, Geophysics, Geosystems, 13(10): doi:10.1029/2012GC004385</t>
  </si>
  <si>
    <t>Tumpa, NE Sulawesi</t>
  </si>
  <si>
    <t>TKK10A  Chem data from T. Hanyu et al (2012) Geochemistry, Geophysics, Geosystems, 13(10): doi:10.1029/2012GC004386</t>
  </si>
  <si>
    <t>TKK12  Chem data from T. Hanyu et al (2012) Geochemistry, Geophysics, Geosystems, 13(10): doi:10.1029/2012GC004387</t>
  </si>
  <si>
    <t>Manado Tua, NE Sulawesi rear-arc</t>
  </si>
  <si>
    <t>PJ-125-77  Chem data from T. Hanyu et al (2012) Geochemistry, Geophysics, Geosystems, 13(10): doi:10.1029/2012GC004388</t>
  </si>
  <si>
    <t>TKK15A  Chem data from T. Hanyu et al (2012) Geochemistry, Geophysics, Geosystems, 13(10): doi:10.1029/2012GC004389</t>
  </si>
  <si>
    <t>TKK17  Chem data from T. Hanyu et al (2012) Geochemistry, Geophysics, Geosystems, 13(10): doi:10.1029/2012GC004390</t>
  </si>
  <si>
    <t>TKK18B  Chem data from T. Hanyu et al (2012) Geochemistry, Geophysics, Geosystems, 13(10): doi:10.1029/2012GC004391</t>
  </si>
  <si>
    <t>Kalupa volcano, NE Sulawesi volcanic fron</t>
  </si>
  <si>
    <t>KLT1  Chem data from T. Hanyu et al (2012) Geochemistry, Geophysics, Geosystems, 13(10): doi:10.1029/2012GC004392</t>
  </si>
  <si>
    <t>Soputan volcano, NE Sulawesi volcanic front</t>
  </si>
  <si>
    <t>PJ-176-77  Chem data from T. Hanyu et al (2012) Geochemistry, Geophysics, Geosystems, 13(10): doi:10.1029/2012GC004393</t>
  </si>
  <si>
    <t>MM-80-20  Chem data from T. Hanyu et al (2012) Geochemistry, Geophysics, Geosystems, 13(10): doi:10.1029/2012GC004394</t>
  </si>
  <si>
    <t>MM-80-27  Chem data from T. Hanyu et al (2012) Geochemistry, Geophysics, Geosystems, 13(10): doi:10.1029/2012GC004395</t>
  </si>
  <si>
    <t>PJ-107-77  Chem data from T. Hanyu et al (2012) Geochemistry, Geophysics, Geosystems, 13(10): doi:10.1029/2012GC004368</t>
  </si>
  <si>
    <t>Banua Wuhu Island, Sangihe Arc volcanic front</t>
  </si>
  <si>
    <t>PJ-186-77  Chem data from T. Hanyu et al (2012) Geochemistry, Geophysics, Geosystems, 13(10): doi:10.1029/2012GC004396</t>
  </si>
  <si>
    <t>Mahawu volcano, NE Sulawesi rear-arc</t>
  </si>
  <si>
    <t>PJ-151-77  Chem data from T. Hanyu et al (2012) Geochemistry, Geophysics, Geosystems, 13(10): doi:10.1029/2012GC004397</t>
  </si>
  <si>
    <t>Lokon volcano, NE Sulawesi rear-arc</t>
  </si>
  <si>
    <t>TKK25  Chem data from T. Hanyu et al (2012) Geochemistry, Geophysics, Geosystems, 13(10): doi:10.1029/2012GC004371</t>
  </si>
  <si>
    <t>TKK26A  Chem data from T. Hanyu et al (2012) Geochemistry, Geophysics, Geosystems, 13(10): doi:10.1029/2012GC004372</t>
  </si>
  <si>
    <t>Buhias-Pahepa Island, Sangihe Arc volcanic front</t>
  </si>
  <si>
    <t>PJ-83-77  Chem data from T. Hanyu et al (2012) Geochemistry, Geophysics, Geosystems, 13(10): doi:10.1029/2012GC004373</t>
  </si>
  <si>
    <t>Tahulandang Island, Sangihe Arc volcanic front</t>
  </si>
  <si>
    <t>PJ-48-77  Chem data from T. Hanyu et al (2012) Geochemistry, Geophysics, Geosystems, 13(10): doi:10.1029/2012GC004374</t>
  </si>
  <si>
    <t>Ruang Island, Sangihe Arc volcanic front</t>
  </si>
  <si>
    <t>PJ-34-77  Chem data from T. Hanyu et al (2012) Geochemistry, Geophysics, Geosystems, 13(10): doi:10.1029/2012GC004375</t>
  </si>
  <si>
    <t>PJ-36-77  Chem data from T. Hanyu et al (2012) Geochemistry, Geophysics, Geosystems, 13(10): doi:10.1029/2012GC004376</t>
  </si>
  <si>
    <t>PJ-39-77  Chem data from T. Hanyu et al (2012) Geochemistry, Geophysics, Geosystems, 13(10): doi:10.1029/2012GC004377</t>
  </si>
  <si>
    <t>PJ-42-77  Chem data from T. Hanyu et al (2012) Geochemistry, Geophysics, Geosystems, 13(10): doi:10.1029/2012GC004378</t>
  </si>
  <si>
    <t>Makalehi Island, Sangihe Arc rear-arc</t>
  </si>
  <si>
    <t>PJ-73-77  Chem data from T. Hanyu et al (2012) Geochemistry, Geophysics, Geosystems, 13(10): doi:10.1029/2012GC004379</t>
  </si>
  <si>
    <t>Makalehi Island, Sangihe Arc  rear-arc</t>
  </si>
  <si>
    <t>PJ-74-77  Chem data from T. Hanyu et al (2012) Geochemistry, Geophysics, Geosystems, 13(10): doi:10.1029/2012GC004380</t>
  </si>
  <si>
    <t>Tongkoko, NE Sulawesi</t>
  </si>
  <si>
    <t>PJ-25-78  Chem data from T. Hanyu et al (2012) Geochemistry, Geophysics, Geosystems, 13(10): doi:10.1029/2012GC004355</t>
  </si>
  <si>
    <t>PJ-26-78  Chem data from T. Hanyu et al (2012) Geochemistry, Geophysics, Geosystems, 13(10): doi:10.1029/2012GC004356</t>
  </si>
  <si>
    <t>MM-80-51  Chem data from T. Hanyu et al (2012) Geochemistry, Geophysics, Geosystems, 13(10): doi:10.1029/2012GC004383</t>
  </si>
  <si>
    <t>Duasudara, NE Sulawesi</t>
  </si>
  <si>
    <t>PJ-8-77  Chem data from T. Hanyu et al (2012) Geochemistry, Geophysics, Geosystems, 13(10): doi:10.1029/2012GC004384</t>
  </si>
  <si>
    <t>Klabat, NE Sulawesi</t>
  </si>
  <si>
    <t>PJ-13-78  Chem data from T. Hanyu et al (2012) Geochemistry, Geophysics, Geosystems, 13(10): doi:10.1029/2012GC004359</t>
  </si>
  <si>
    <t>Lipang Island, Sangihe Arc volcanic front</t>
  </si>
  <si>
    <t>PJ-2-78  Chem data from T. Hanyu et al (2012) Geochemistry, Geophysics, Geosystems, 13(10): doi:10.1029/2012GC004360</t>
  </si>
  <si>
    <t>PJ-3-78  Chem data from T. Hanyu et al (2012) Geochemistry, Geophysics, Geosystems, 13(10): doi:10.1029/2012GC004361</t>
  </si>
  <si>
    <t>Sangihe-Arengkambing volcano,  Sangihe Arc volcanic front</t>
  </si>
  <si>
    <t>SNG2A  Chem data from T. Hanyu et al (2012) Geochemistry, Geophysics, Geosystems, 13(10): doi:10.1029/2012GC004362</t>
  </si>
  <si>
    <t>NGP01  Chem data from T. Hanyu et al (2012) Geochemistry, Geophysics, Geosystems, 13(10): doi:10.1029/2012GC004363</t>
  </si>
  <si>
    <t>Bengadarat Island, Sangihe Arc volcanic front</t>
  </si>
  <si>
    <t>Bdarat2  Chem data from T. Hanyu et al (2012) Geochemistry, Geophysics, Geosystems, 13(10): doi:10.1029/2012GC004364</t>
  </si>
  <si>
    <t>Kahakitang Island, Sangihe Arc volcanic front</t>
  </si>
  <si>
    <t>PJ-117-77  Chem data from T. Hanyu et al (2012) Geochemistry, Geophysics, Geosystems, 13(10): doi:10.1029/2012GC004365</t>
  </si>
  <si>
    <t>Sangihe-Awu Island, Sangihe Arc volcanic front</t>
  </si>
  <si>
    <t>AWU02  Chem data from T. Hanyu et al (2012) Geochemistry, Geophysics, Geosystems, 13(10): doi:10.1029/2012GC004366</t>
  </si>
  <si>
    <t>AWU04  Chem data from T. Hanyu et al (2012) Geochemistry, Geophysics, Geosystems, 13(10): doi:10.1029/2012GC004367</t>
  </si>
  <si>
    <t>Kalama Island, Sangihe Arc volcanic front</t>
  </si>
  <si>
    <t>MIN22 Plagioclase+augite+opx-phyric andesite from east side of Lake Tondano, NE Sulawesi.  Undated sample from same Pliocene sequence as dated sample MIN16.  Data from M. Elburg &amp; J. Foden (1998,  Earth &amp; Planetary Science Letters, 163:381-398)</t>
  </si>
  <si>
    <t>Soputan volcano, NE Sulawesi</t>
  </si>
  <si>
    <t>PJ-108-77  Chem data from T. Hanyu et al (2012) Geochemistry, Geophysics, Geosystems, 13(10): doi:10.1029/2012GC004369</t>
  </si>
  <si>
    <t>Api Siau Island, Sangihe Arc volcanic front</t>
  </si>
  <si>
    <t>PJ-69-77  Chem data from T. Hanyu et al (2012) Geochemistry, Geophysics, Geosystems, 13(10): doi:10.1029/2012GC004370</t>
  </si>
  <si>
    <t>PJ-40-78  Chem data from T. Hanyu et al (2012) Geochemistry, Geophysics, Geosystems, 13(10): doi:10.1029/2012GC004346</t>
  </si>
  <si>
    <t>Matutuang Island, Sangihe Arc volcanic front</t>
  </si>
  <si>
    <t>PJ-43-78  Chem data from T. Hanyu et al (2012) Geochemistry, Geophysics, Geosystems, 13(10): doi:10.1029/2012GC004347</t>
  </si>
  <si>
    <t>Dumarehe Island, Sangihe Arc volcanic front</t>
  </si>
  <si>
    <t>PJ-45-78  Chem data from T. Hanyu et al (2012) Geochemistry, Geophysics, Geosystems, 13(10): doi:10.1029/2012GC004348</t>
  </si>
  <si>
    <t>Buang Island, Sangihe Arc volcanic front</t>
  </si>
  <si>
    <t>Pbuang  Chem data from T. Hanyu et al (2012) Geochemistry, Geophysics, Geosystems, 13(10): doi:10.1029/2012GC004349</t>
  </si>
  <si>
    <t>Bukide Island, Sangihe Arc volcanic front</t>
  </si>
  <si>
    <t>PJ-5-78  Chem data from T. Hanyu et al (2012) Geochemistry, Geophysics, Geosystems, 13(10): doi:10.1029/2012GC004350</t>
  </si>
  <si>
    <t>PJ-61-78  Chem data from T. Hanyu et al (2012) Geochemistry, Geophysics, Geosystems, 13(10): doi:10.1029/2012GC004351</t>
  </si>
  <si>
    <t>PJ-62-78  Chem data from T. Hanyu et al (2012) Geochemistry, Geophysics, Geosystems, 13(10): doi:10.1029/2012GC004352</t>
  </si>
  <si>
    <t>Marore Island, Sangihe Arc volcanic front</t>
  </si>
  <si>
    <t>Quaternary</t>
  </si>
  <si>
    <t>PJ-36-78  Chem data from T. Hanyu et al (2012) Geochemistry, Geophysics, Geosystems, 13(10): doi:10.1029/2012GC004353</t>
  </si>
  <si>
    <t>PJ-37-78  Chem data from T. Hanyu et al (2012) Geochemistry, Geophysics, Geosystems, 13(10): doi:10.1029/2012GC004354</t>
  </si>
  <si>
    <t>Kawio Island, Sangihe Arc volcanic front</t>
  </si>
  <si>
    <t>MIN13 Plagioclase+augite+olivine-phyric basalt from Lokon stratovolcano west of Manado, NE Sulawesi.  Undated sample from Quaternary volcano in Sangihe arc.  Data from M. Elburg &amp; J. Foden (1998,  Earth &amp; Planetary Science Letters, 163:381-398)</t>
  </si>
  <si>
    <t>Kamboreng Island, Sangihe Arc volcanic front</t>
  </si>
  <si>
    <t>PJ-35-78  Chem data from T. Hanyu et al (2012) Geochemistry, Geophysics, Geosystems, 13(10): doi:10.1029/2012GC004357</t>
  </si>
  <si>
    <t>Kawaluso Island, Sangihe Arc volcanic front</t>
  </si>
  <si>
    <t>PJ-14-78  Chem data from T. Hanyu et al (2012) Geochemistry, Geophysics, Geosystems, 13(10): doi:10.1029/2012GC004358</t>
  </si>
  <si>
    <t>PJ-137 Plagioclase+olivine+augite+opx-porphyry basalt. Undated Quaternary sample from active volcano.  Chem data from Morrice et al (1983, Jour. Volc. Geotherm. Res., 19:135-165).</t>
  </si>
  <si>
    <t>0.70380</t>
  </si>
  <si>
    <t>PJ-136 Plagioclase+olivine+augite+opx-porphyry andesite. Undated Quaternary sample from active volcano.  Chem data from Morrice et al (1983, Jour. Volc. Geotherm. Res., 19:135-165).</t>
  </si>
  <si>
    <t>0.70377</t>
  </si>
  <si>
    <t>PJ-134 Plagioclase+augite+opx-porphyry rhyodacite. Undated Quaternary sample from active volcano.  Chem data from Morrice et al (1983, Jour. Volc. Geotherm. Res., 19:135-165).</t>
  </si>
  <si>
    <t>0.70381</t>
  </si>
  <si>
    <t>Mahawu volcano, NE Sulawesi</t>
  </si>
  <si>
    <t>PJ-151 Plagioclase+augite+opx-porphyry andesite. Undated Quaternary sample from active volcano.  Chem data from Morrice et al (1983, Jour. Volc. Geotherm. Res., 19:135-165).</t>
  </si>
  <si>
    <t>0.70375</t>
  </si>
  <si>
    <t>PJ-149 Plagioclase+augite+opx-porphyry dacite. Undated Quaternary sample from active volcano.  Chem data from Morrice et al (1983, Jour. Volc. Geotherm. Res., 19:135-165).</t>
  </si>
  <si>
    <t>Lake Tondano, NE Sulawesi</t>
  </si>
  <si>
    <t>MIN16 Plagioclase+augite+opx-phyric andesite from east side of Lake Tondano, NE Sulawesi.  K-Ar date on plagioclase phenocrysts.  Data from M. Elburg &amp; J. Foden (1998,  Earth &amp; Planetary Science Letters, 163:381-398)</t>
  </si>
  <si>
    <t>MIN17 Plagioclase+augite+opx-phyric andesite from east side of Lake Tondano, NE Sulawesi.  Undated sample from same Pliocene sequence as dated sample MIN16.  Data from M. Elburg &amp; J. Foden (1998,  Earth &amp; Planetary Science Letters, 163:381-398)</t>
  </si>
  <si>
    <t>M22.1 Plagioclase+augite+opx-porphyry basaltic andesite.  Undated Quaternary sample from active volcano on volcanic front near southern end of Sangihe arc in NE Sulawesi.  Chem data from Y. Tatsumi et al (1991, Contrib. Mineral. Petrol., 107:137-149).</t>
  </si>
  <si>
    <t>PJ-176 Olivine+plagioclase+augite+chromite-porphyry basalt. Undated Quaternary sample from active volcano.  Chem data from Morrice et al (1983, Jour. Volc. Geotherm. Res., 19:135-165).</t>
  </si>
  <si>
    <t>0.70417</t>
  </si>
  <si>
    <t>Mamanuk Island, Sangihe Arc volcanic front</t>
  </si>
  <si>
    <t>Pliocene</t>
  </si>
  <si>
    <t>Manado, NE Sulawesi</t>
  </si>
  <si>
    <t>LP129A Calc-alkalic basaltic flow, Lumpias unit, NE of Manado on NE arm, Sulawesi.  Whole-rock K-Ar date.  Data from Polvé et al. (1997, Tectonophysics, 272: 69-92)</t>
  </si>
  <si>
    <t>Klabat volcano, NE Sulawesi</t>
  </si>
  <si>
    <t>PJ-163 Plagioclase+augite+opx-porphyry andesite. Undated Quaternary sample from active volcano.  Chem data from Morrice et al (1983, Jour. Volc. Geotherm. Res., 19:135-165).</t>
  </si>
  <si>
    <t>0.70367</t>
  </si>
  <si>
    <t>Lokon volcano, NE Sulawesi</t>
  </si>
  <si>
    <t>MIN2 Plagioclase+hornblende+augite+opx-phyric rhyodacite from Lokon stratovolcano west of Manado, NE Sulawesi.  Undated sample from Quaternary volcano in Sangihe arc.  Data from M. Elburg &amp; J. Foden (1998,  Earth &amp; Planetary Science Letters, 163:381-398)</t>
  </si>
  <si>
    <t>MIN6 Plagioclase+augite+opx-phyric andesite from Lokon stratovolcano west of Manado, NE Sulawesi.  Undated sample from Quaternary volcano in Sangihe arc.  Data from M. Elburg &amp; J. Foden (1998,  Earth &amp; Planetary Science Letters, 163:381-398)</t>
  </si>
  <si>
    <t>MIN11 Plagioclase++augite+olivine-phyric basalt from Lokon stratovolcano west of Manado, NE Sulawesi.  Undated sample from Quaternary volcano in Sangihe arc.  Data from M. Elburg &amp; J. Foden (1998,  Earth &amp; Planetary Science Letters, 163:381-398)</t>
  </si>
  <si>
    <t>MIN12 Plagioclase+hornblende+augite+opx-phyric rhyodacite from Lokon stratovolcano west of Manado, NE Sulawesi.  Undated sample from Quaternary volcano in Sangihe arc.  Data from M. Elburg &amp; J. Foden (1998,  Earth &amp; Planetary Science Letters, 163:381-398)</t>
  </si>
  <si>
    <t>PJ-11 Olivine+plagioclase+augite+opx-porphyry basalt. Undated Quaternary sample from active volcano.  Chem data from Morrice et al (1983, Jour. Volc. Geotherm. Res., 19:135-165).</t>
  </si>
  <si>
    <t>MIN25 Plagioclase+hornblende+augite+opx-phyric rhyodacite from Lokon stratovolcano west of Manado, NE Sulawesi.  Undated sample from Quaternary volcano in Sangihe arc.  Data from M. Elburg &amp; J. Foden (1998,  Earth &amp; Planetary Science Letters, 163:381-398)</t>
  </si>
  <si>
    <t>Lokon-Empung volcano, NE Sulawesi</t>
  </si>
  <si>
    <t>PJ-22 Plagioclase+augite+opx-porphyry dacite. Undated Quaternary sample from active volcano.  Chem data from Morrice et al (1983, Jour. Volc. Geotherm. Res., 19:135-165).</t>
  </si>
  <si>
    <t>M19 Plagioclase+olivine+augite-porphyry basalt.  Undated Quaternary sample from active volcano on volcanic front near southern end of Sangihe arc in NE Sulawesi.  Chem data from Y. Tatsumi et al (1991, Contrib. Mineral. Petrol., 107:137-149).</t>
  </si>
  <si>
    <t>0.703642</t>
  </si>
  <si>
    <t>0.512989</t>
  </si>
  <si>
    <t>M23 Plagioclase+olivine+augite+opx-porphyry basaltic andesite.  Undated Quaternary sample from active volcano on volcanic front near southern end of Sangihe arc in NE Sulawesi.  Chem data from Y. Tatsumi et al (1991, Contrib. Mineral. Petrol., 107:137-149).Basaltic andesite</t>
  </si>
  <si>
    <t>M21 Plagioclase+olivine+augite+opx-porphyry basaltic andesite.  Undated Quaternary sample from active volcano on volcanic front near southern end of Sangihe arc in NE Sulawesi.  Chem data from Y. Tatsumi et al (1991, Contrib. Mineral. Petrol., 107:137-149).</t>
  </si>
  <si>
    <t>M20.2 Plagioclase+augite+opx+titanomagnetite-porphyry basaltic andesite.  Undated Quaternary sample from active volcano on volcanic front near southern end of Sangihe arc in NE Sulawesi.  Chem data from Y. Tatsumi et al (1991, Contrib. Mineral. Petrol., 107:137-149).</t>
  </si>
  <si>
    <t>M22.2 Plagioclase+augite+opx-porphyry basaltic andesite.  Undated Quaternary sample from active volcano on volcanic front near southern end of Sangihe arc in NE Sulawesi.  Chem data from Y. Tatsumi et al (1991, Contrib. Mineral. Petrol., 107:137-149).</t>
  </si>
  <si>
    <t>WOW1 Plagioclase+augite+olivine+titanomagnetite-porphyry high-K basalt. Undated Quaternary sample from active volcano behind volcanic front near southern end of Sangihe arc in NE Sulawesi.  Chem data from Y. Tatsumi et al (1991, Contrib. Mineral. Petrol., 107:137-149).</t>
  </si>
  <si>
    <t>M20.1 Plagioclase+augite-porphyry andesite.  Undated Quaternary sample from active volcano on volcanic front near southern end of Sangihe arc in NE Sulawesi.  Chem data from Y. Tatsumi et al (1991, Contrib. Mineral. Petrol., 107:137-149).</t>
  </si>
  <si>
    <t>WO1 Plagioclase+augite+olivine+titanomagnetite-porphyry high-K basalt. Undated Quaternary sample from active volcano behind volcanic front near southern end of Sangihe arc in NE Sulawesi.  Chem data from Y. Tatsumi et al (1991, Contrib. Mineral. Petrol., 107:137-149).</t>
  </si>
  <si>
    <t>Tempa volcano, NE Sulawesi</t>
  </si>
  <si>
    <t>M18 Plagioclase+augite+olivine+titanomagnetite-porphyry basaltic andesite. Undated Quaternary sample from active volcano behind volcanic front near southern end of Sangihe arc in NE Sulawesi.  Chem data from Y. Tatsumi et al (1991, Contrib. Mineral. Petrol., 107:137-149).</t>
  </si>
  <si>
    <t>M15 Plagioclase+augite+opx+titanomagnetite-porphyry andesite. Undated Quaternary sample from active volcano behind volcanic front near southern end of Sangihe arc in NE Sulawesi.  Chem data from Y. Tatsumi et al (1991, Contrib. Mineral. Petrol., 107:137-149).</t>
  </si>
  <si>
    <t>M14 Plagioclase+augite+opx+titanomagnetite-porphyry andesite. Undated Quaternary sample from active volcano behind volcanic front near southern end of Sangihe arc in NE Sulawesi.  Chem data from Y. Tatsumi et al (1991, Contrib. Mineral. Petrol., 107:137-149).</t>
  </si>
  <si>
    <t>Duasudara volcano, NE Sulawesi</t>
  </si>
  <si>
    <t>PJ-8 Olivine+plagioclase+augite+chromite-porphyry basalt, Duasudara volcano. Undated Quaternary sample from active volcano.  Chem data from Morrice et al (1983, Jour. Volc. Geotherm. Res., 19:135-165).</t>
  </si>
  <si>
    <t>PJ-9 Olivine+plagioclase+augite+opx-porphyry basaltic andesite, Duasudara volcano. Undated Quaternary sample from active volcano.  Chem data from Morrice et al (1983, Jour. Volc. Geotherm. Res., 19:135-165).</t>
  </si>
  <si>
    <t>Tongkoko volcano, NE Sulawesi</t>
  </si>
  <si>
    <t>PJ-50 Plagioclase+augite+opx-porphyry andesite. Undated Quaternary sample from active volcano.  Chem data from Morrice et al (1983, Jour. Volc. Geotherm. Res., 19:135-165).</t>
  </si>
  <si>
    <t>Manado Tua volcano, NE Sulawesi</t>
  </si>
  <si>
    <t>PJ-23 Olivine+plagioclase+augite+opx-porphyry basaltic andesite. Undated Quaternary sample from active volcano.  Chem data from Morrice et al (1983, Jour. Volc. Geotherm. Res., 19:135-165).</t>
  </si>
  <si>
    <t>0.70387</t>
  </si>
  <si>
    <t>MIN44 Plagioclase+hornblende+augite+opx-phyric, high-K andesite from Manado Tua Island stratovolcano west of Manado, NE Sulawesi.  Undated sample from Quaternary volcano in Sangihe arc.  Data from M. Elburg &amp; J. Foden (1998,  Earth &amp; Planetary Science Letters, 163:381-398)</t>
  </si>
  <si>
    <t>MIN46 Plagioclase+olivine+augite+opx-phyric, high-K basalt from Manado Tua island stratovolcano west of Manado, NE Sulawesi.  Undated sample from Quaternary volcano in Sangihe arc.  Data from M. Elburg &amp; J. Foden (1998,  Earth &amp; Planetary Science Letters, 163:381-398)</t>
  </si>
  <si>
    <t>MIN47 Plagioclase+olivine+augite+opx-phyric, high-K basalt from Manado Tua island stratovolcano west of Manado, NE Sulawesi.  Undated sample from Quaternary volcano in Sangihe arc.  Data from M. Elburg &amp; J. Foden (1998,  Earth &amp; Planetary Science Letters, 163:381-398)</t>
  </si>
  <si>
    <t>Manado Tua Island volcano, Sangihe arc</t>
  </si>
  <si>
    <t>PJ-125 Plagioclase+olivine+augite+chromite-porphyry basalt. Undated Quaternary sample from extinct volcano.  Chem data from Morrice et al (1983, Jour. Volc. Geotherm. Res., 19:135-165).</t>
  </si>
  <si>
    <t>PJ-122 Plagioclase+augite+opx+titanomagnetite(+hornblende)-porphyry andesite. Undated Quaternary sample from extinct volcano.  Chem data from Morrice et al (1983, Jour. Volc. Geotherm. Res., 19:135-165).</t>
  </si>
  <si>
    <t>Manado Tua island volcano, NE Sulawesi</t>
  </si>
  <si>
    <t>WO4 Plagioclase+augite+olivine+titanomagnetite-porphyry high-K basalt. Undated Quaternary sample from active volcano behind volcanic front near southern end of Sangihe arc in NE Sulawesi.  Chem data from Y. Tatsumi et al (1991, Contrib. Mineral. Petrol., 107:137-149).</t>
  </si>
  <si>
    <t>PJ-58 Plagioclase+olivine+augite+opx-porphyry basalt. Undated Quaternary sample from extinct volcano.  Chem data from Morrice et al (1983, Jour. Volc. Geotherm. Res., 19:135-165).</t>
  </si>
  <si>
    <t>PJ-57 Plagioclase(+olivine)+augite+opx+titanomagnetite-porphyry basaltic andesite. Undated Quaternary sample from extinct volcano.  Chem data from Morrice et al (1983, Jour. Volc. Geotherm. Res., 19:135-165).</t>
  </si>
  <si>
    <t>PJ-65 Plagioclase+augite+opx+titanomagnetite-porphyry andesite.  Undated Quaternary sample from extinct volcano.  Chem data from Morrice et al (1983, Jour. Volc. Geotherm. Res., 19:135-165).</t>
  </si>
  <si>
    <t>Buhias Island volcano, Sangihe arc</t>
  </si>
  <si>
    <t>PJ-79 Plagioclase+olivine+augite+opx-porphyry basalt. Undated Quaternary sample from extinct volcano.  Chem data from Morrice et al (1983, Jour. Volc. Geotherm. Res., 19:135-165).</t>
  </si>
  <si>
    <t>Pahepa Island volcano, Sangihe arc</t>
  </si>
  <si>
    <t>PJ-83 Plagioclase+olivine+augite+chromite-porphyry basalt. Undated Quaternary sample from extinct volcano.  Chem data from Morrice et al (1983, Jour. Volc. Geotherm. Res., 19:135-165).</t>
  </si>
  <si>
    <t>PJ-81 Plagioclase(+olivine)+augite+opx+titanomagnetite-porphyry basaltic andesite. Undated Quaternary sample from extinct volcano.  Chem data from Morrice et al (1983, Jour. Volc. Geotherm. Res., 19:135-165).</t>
  </si>
  <si>
    <t>Tahulandang Island volcano, Sangihe arc</t>
  </si>
  <si>
    <t>PJ-48 Plagioclase(+olivine)+augite+opx+titanomagnetite-porphyry basaltic andesite. Undated Quaternary sample from extinct volcano.  Chem data from Morrice et al (1983, Jour. Volc. Geotherm. Res., 19:135-165).</t>
  </si>
  <si>
    <t>PJ-30 Plagioclase+augite+opx+titanomagnetite-porphyry andesite.  Undated Quaternary sample from extinct volcano.  Chem data from Morrice et al (1983, Jour. Volc. Geotherm. Res., 19:135-165).</t>
  </si>
  <si>
    <t>Ruang volcano, Sangihe arc</t>
  </si>
  <si>
    <t>PJ-42 Plagioclase+augite+opx-porphyry basalt. Undated Quaternary sample from active volcano.  Chem data from Morrice et al (1983, Jour. Volc. Geotherm. Res., 19:135-165).</t>
  </si>
  <si>
    <t>0.70370</t>
  </si>
  <si>
    <t>Raung volcano, Sangihe arc</t>
  </si>
  <si>
    <t>0.70401</t>
  </si>
  <si>
    <t>Sangihe (South) Island volcano, Sangihe arc</t>
  </si>
  <si>
    <t>PJ-96  Plagioclase+augite+opx+magnetite-porphyry andesite.  Undated Quaternary sample from extinct volcano.  Chem data from Morrice et al (1983, Jour. Volc. Geotherm. Res., 19:135-165).</t>
  </si>
  <si>
    <t>Kalama Island volcano, Sangihe arc</t>
  </si>
  <si>
    <t>PJ-105 Plagioclase+augite+opx+titanomagnetite+hornblende-porphyry basaltic andesite. Undated Quaternary sample from extinct volcano.  Chem data from Morrice et al (1983, Jour. Volc. Geotherm. Res., 19:135-165).</t>
  </si>
  <si>
    <t>Kahakitang Island volcano, Sangihe arc</t>
  </si>
  <si>
    <t>PJ-117 Plagioclase+olivine+augite+chromite-porphyry basalt. Undated Quaternary sample from extinct volcano.  Chem data from Morrice et al (1983, Jour. Volc. Geotherm. Res., 19:135-165).</t>
  </si>
  <si>
    <t>Banua Wuhu volcano, Sangihe arc</t>
  </si>
  <si>
    <t>PJ-118 Plagioclase+hornblende-porphyry andesite. Undated Quaternary sample from active volcano.  Chem data from Morrice et al (1983, Jour. Volc. Geotherm. Res., 19:135-165).</t>
  </si>
  <si>
    <t>Karangetang (Api Siau) volcano, Sangihe arc</t>
  </si>
  <si>
    <t>PJ-67 Plagioclase+oliv+augite+opx-porphyry basalt. Undated Quaternary sample from active volcano.  Chem data from Morrice et al (1983, Jour. Volc. Geotherm. Res., 19:135-165).</t>
  </si>
  <si>
    <t>0.70364</t>
  </si>
  <si>
    <t>Makalehi Island volcano, Sangihe arc</t>
  </si>
  <si>
    <t>PJ-73 Plagioclase+olivine+augite+titanomagnetite-porphyry basalt. Undated Quaternary sample from extinct volcano.  Chem data from Morrice et al (1983, Jour. Volc. Geotherm. Res., 19:135-165).</t>
  </si>
  <si>
    <t>PJ-70 Plagioclase+hornblende(+augite)-porphyry andesite. Undated Quaternary sample from extinct volcano.  Chem data from Morrice et al (1983, Jour. Volc. Geotherm. Res., 19:135-165).</t>
  </si>
  <si>
    <t>PJ-71 Plagioclase+hornblende+magnetite-porphyry dacite. Undated Quaternary sample from extinct volcano.  Chem data from Morrice et al (1983, Jour. Volc. Geotherm. Res., 19:135-165).</t>
  </si>
  <si>
    <t>Tamata volcano, Siau Island, Sangihe arc</t>
  </si>
  <si>
    <t>Locality</t>
  </si>
  <si>
    <t>Latitude</t>
  </si>
  <si>
    <t>Longitude</t>
  </si>
  <si>
    <t>Min Age (Myr)</t>
  </si>
  <si>
    <t>Max Age (Myr)</t>
  </si>
  <si>
    <t>Loc/Spl No.</t>
  </si>
  <si>
    <t>SiO2</t>
  </si>
  <si>
    <t>TiO2</t>
  </si>
  <si>
    <t>Al2O3</t>
  </si>
  <si>
    <t>Fe2O3</t>
  </si>
  <si>
    <t>FeOt</t>
  </si>
  <si>
    <t>FeO</t>
  </si>
  <si>
    <t>MnO</t>
  </si>
  <si>
    <t>MgO</t>
  </si>
  <si>
    <t>CaO</t>
  </si>
  <si>
    <t>Na2O</t>
  </si>
  <si>
    <t>K2O</t>
  </si>
  <si>
    <t>P2O5</t>
  </si>
  <si>
    <t>LOI</t>
  </si>
  <si>
    <t>H2O+</t>
  </si>
  <si>
    <t>Total</t>
  </si>
  <si>
    <t>Rb</t>
  </si>
  <si>
    <t>Ba</t>
  </si>
  <si>
    <t>Nb</t>
  </si>
  <si>
    <t>Sr</t>
  </si>
  <si>
    <t>Zr</t>
  </si>
  <si>
    <t>La</t>
  </si>
  <si>
    <t>Ce</t>
  </si>
  <si>
    <t>Pr</t>
  </si>
  <si>
    <t>Nd</t>
  </si>
  <si>
    <t>208Pb/204Pb</t>
  </si>
  <si>
    <t>La(N)</t>
  </si>
  <si>
    <t>Ce(N)</t>
  </si>
  <si>
    <t>Pr(N)</t>
  </si>
  <si>
    <t>Nd(N)</t>
  </si>
  <si>
    <t>Sm(N)</t>
  </si>
  <si>
    <t>Eu(N)</t>
  </si>
  <si>
    <t>Gd(N)</t>
  </si>
  <si>
    <t>Tb(N)</t>
  </si>
  <si>
    <t>Dy(N)</t>
  </si>
  <si>
    <t>Ho(N)</t>
  </si>
  <si>
    <t>Er(N)</t>
  </si>
  <si>
    <t>Tm(N)</t>
  </si>
  <si>
    <t>Yb(N)</t>
  </si>
  <si>
    <t>Lu(N)</t>
  </si>
  <si>
    <t>Y(N)</t>
  </si>
  <si>
    <t>Eu/Eu*</t>
  </si>
  <si>
    <t>Marore Island volcano, Sangihe arc</t>
  </si>
  <si>
    <t>37-78 Plagioclase+olivine+augite+chromite-porphyry basalt. Undated Quaternary sample from extinct volcano.  Chem data from Morrice et al (1983, Jour. Volc. Geotherm. Res., 19:135-165).</t>
  </si>
  <si>
    <t>38-78 Plagioclase+augite+opx+titanomagnetite+hornblende-porphyry basaltic andesite. Undated Quaternary sample from extinct volcano.  Chem data from Morrice et al (1983, Jour. Volc. Geotherm. Res., 19:135-165).</t>
  </si>
  <si>
    <t>Dumarehe Island volcano, Sangihe arc</t>
  </si>
  <si>
    <t>45-78  Plagioclase+augite+opx+titanomagnetite-porphyry rhyodacite. Undated Quaternary sample from extinct volcano.  Chem data from Morrice et al (1983, Jour. Volc. Geotherm. Res., 19:135-165).</t>
  </si>
  <si>
    <t>Bukide Island volcano, Sangihe arc</t>
  </si>
  <si>
    <t>62-78 Plagioclase+olivine+augite+chromite-porphyry basalt. Undated Quaternary sample from extinct volcano.  Chem data from Morrice et al (1983, Jour. Volc. Geotherm. Res., 19:135-165).</t>
  </si>
  <si>
    <t>Awu volcano, Sangihe arc</t>
  </si>
  <si>
    <t>PJ-98 Plagioclase+augite+opx+titanomagnetite-porphyry basaltic andesite. Undated Quaternary sample from active volcano.  Chem data from Morrice et al (1983, Jour. Volc. Geotherm. Res., 19:135-165).</t>
  </si>
  <si>
    <t>Central Mindanao near Mt. Apo</t>
  </si>
  <si>
    <t>MAR5. Plagioclase+augite-porphyry basaltic andesite.  Undated Plio-Quaternary sample.  Chem analysis from E.S.G. Corpuz (1992, Petrology and Geochemistry of the Central Mindanao Volcanic Arc, Southern Philippines: PhD Dissert., Univ. Canterbury NZ, 263 p.)</t>
  </si>
  <si>
    <t>PJ-107 Plagioclase+olivine+augite+chromite-porphyry basalt. Undated Quaternary sample from extinct volcano.  Chem data from Morrice et al (1983, Jour. Volc. Geotherm. Res., 19:135-165).</t>
  </si>
  <si>
    <t>MAR4  Plagioclase+augite-porphyry basaltic andesite.  Undated Plio-Quaternary sample. Chem analysis from E.S.G. Corpuz (1992, Petrology and Geochemistry of the Central Mindanao Volcanic Arc, Southern Philippines: PhD Dissert., Univ. Canterbury NZ, 263 p.)</t>
  </si>
  <si>
    <t>Mt. Apo NW flank, south central Mindanao</t>
  </si>
  <si>
    <t>PH92-120 Plagioclase+olivine+augite-porphyry basalt, NW flank of Mt. Apo, central Mindanao.  Whole-rock K-Ar date.  Chem analysis from Sajona et al (2000, Lithos, 54:173-206)</t>
  </si>
  <si>
    <t>Mt. Apo W flank, south central Mindanao</t>
  </si>
  <si>
    <t>PH92-122 Plagioclase+hornblende+biotite-porphyry andesite on W flank of Mt. Apo, south central Mindanao.  Undated Quaternary sample.  Chem analysis from Sajona et al (2000, Lithos, 54:173-206)</t>
  </si>
  <si>
    <t>Mt. Apo N flank, south central Mindanao</t>
  </si>
  <si>
    <t>PH92-126 Plagioclase+olivine+augite-porphyry basalt, N flank of Mt. Apo, central Mindanao.  Whole-rock K-Ar date.  Chem analysis from Sajona et al (2000, Lithos, 54:173-206)</t>
  </si>
  <si>
    <t>PH92-125 Plagioclase+augite+opx-porphyry basaltic andesite on N flank of Mt. Apo, south central Mindanao.  Undated Quaternary sample.  Chem analysis from Sajona et al (2000, Lithos, 54:173-206)</t>
  </si>
  <si>
    <t>Mt. Apo, Central Mindanao</t>
  </si>
  <si>
    <t>MNO89-37 Plagioclase+augite-porphyry basaltic andesite low on eastern flank of Mt. Apo along Davao highway.  Whole-rock K-Ar date. Chem analysis from FG Sajona et al (1994, Tectonophysics, 237:47-72)</t>
  </si>
  <si>
    <t>APO7 Plagioclase+hornblende+augite+opx-porphyry andesite.  Undated Plio-Quaternary sample.  Chem analysis from E.S.G. Corpuz (1992, Petrology and Geochemistry of the Central Mindanao Volcanic Arc, Southern Philippines: PhD Dissert., Univ. Canterbury NZ, 263 p.)</t>
  </si>
  <si>
    <t>Sm</t>
  </si>
  <si>
    <t>Eu</t>
  </si>
  <si>
    <t>Gd</t>
  </si>
  <si>
    <t>Tb</t>
  </si>
  <si>
    <t>Dy</t>
  </si>
  <si>
    <t>Ho</t>
  </si>
  <si>
    <t>Er</t>
  </si>
  <si>
    <t>Tm</t>
  </si>
  <si>
    <t>Yb</t>
  </si>
  <si>
    <t>Lu</t>
  </si>
  <si>
    <t>Y</t>
  </si>
  <si>
    <t>Sc</t>
  </si>
  <si>
    <t>Ni</t>
  </si>
  <si>
    <t>Cr</t>
  </si>
  <si>
    <t>Co</t>
  </si>
  <si>
    <t>V</t>
  </si>
  <si>
    <t>Cu</t>
  </si>
  <si>
    <t>Zn</t>
  </si>
  <si>
    <t>Pb</t>
  </si>
  <si>
    <t>Cs</t>
  </si>
  <si>
    <t>Th</t>
  </si>
  <si>
    <t>U</t>
  </si>
  <si>
    <t>Ta</t>
  </si>
  <si>
    <t>Hf</t>
  </si>
  <si>
    <t>Sr/Y</t>
  </si>
  <si>
    <t>Sr/Zr</t>
  </si>
  <si>
    <t>Ba/Zr</t>
  </si>
  <si>
    <t>Nb/Zr</t>
  </si>
  <si>
    <t>Nb/Y</t>
  </si>
  <si>
    <t>Th/Zr</t>
  </si>
  <si>
    <t>V/Sc</t>
  </si>
  <si>
    <t>V/Y</t>
  </si>
  <si>
    <t>(Eu/Eu*)/Yb</t>
  </si>
  <si>
    <t>CNK/A   molar</t>
  </si>
  <si>
    <t>Al2O3/TiO2</t>
  </si>
  <si>
    <t>FeOt/MgO</t>
  </si>
  <si>
    <t>Mg#</t>
  </si>
  <si>
    <t>87Sr/86Sr</t>
  </si>
  <si>
    <t>143Nd/144Nd</t>
  </si>
  <si>
    <r>
      <t>e</t>
    </r>
    <r>
      <rPr>
        <sz val="10"/>
        <rFont val="Geneva"/>
        <family val="2"/>
      </rPr>
      <t>Nd</t>
    </r>
  </si>
  <si>
    <t>206Pb/204Pb</t>
  </si>
  <si>
    <t>207Pb/204Pb</t>
  </si>
  <si>
    <t>APO2  Plagioclase+hornblende-porphyry andesite.  Undated Plio-Quaternary sample. Chem analysis from E.S.G. Corpuz (1992, Petrology and Geochemistry of the Central Mindanao Volcanic Arc, Southern Philippines: PhD Dissert., Univ. Canterbury NZ, 263 p.)</t>
  </si>
  <si>
    <t>APO6  Plagioclase+hornblende-porphyry andesite.  Undated Plio-Quaternary sample. Chem analysis from E.S.G. Corpuz (1992, Petrology and Geochemistry of the Central Mindanao Volcanic Arc, Southern Philippines: PhD Dissert., Univ. Canterbury NZ, 263 p.)</t>
  </si>
  <si>
    <t>APO4  Plagioclase+hornblende-porphyry andesite.  Undated Plio-Quaternary sample. Chem analysis from E.S.G. Corpuz (1992, Petrology and Geochemistry of the Central Mindanao Volcanic Arc, Southern Philippines: PhD Dissert., Univ. Canterbury NZ, 263 p.)</t>
  </si>
  <si>
    <t>APO8  Plagioclase+hornblende-porphyry dacite.  Undated Plio-Quaternary sample. Plagioclase+hornblende+biotite-porphyry dacite. Chem analysis from E.S.G. Corpuz (1992, Petrology and Geochemistry of the Central Mindanao Volcanic Arc, Southern Philippines: PhD Dissert., Univ. Canterbury NZ, 263 p.)</t>
  </si>
  <si>
    <t>APO5  Plagioclase+hornblende+biotite-porphyry dacite. Undated Plio-Quaternary sample.  Chem analysis from E.S.G. Corpuz (1992, Petrology and Geochemistry of the Central Mindanao Volcanic Arc, Southern Philippines: PhD Dissert., Univ. Canterbury NZ, 263 p.)</t>
  </si>
  <si>
    <t>APO1  Plagioclase+hornblende+biotite-porphyry dacite.  Chem analysis from E.S.G. Corpuz (1992, Petrology and Geochemistry of the Central Mindanao Volcanic Arc, Southern Philippines: PhD Dissert., Univ. Canterbury NZ, 263 p.)</t>
  </si>
  <si>
    <t>PH92-123 Plagioclase+hornblende+biotite-porphyry andesite on W flank of Mt. Apo, south central Mindanao.  Undated Quaternary sample.  Chem analysis from Sajona et al (2000, Lithos, 54:173-206)</t>
  </si>
  <si>
    <t>MAR6 Plagioclase+augite-porphyry basaltic andesite.   Undated Plio-Quaternary sample.  Chem analysis from E.S.G. Corpuz (1992, Petrology and Geochemistry of the Central Mindanao Volcanic Arc, Southern Philippines: PhD Dissert., Univ. Canterbury NZ, 263 p.)</t>
  </si>
  <si>
    <t>PH92-124 Plagioclase+augite+opx-porphyry basaltic andesite on W flank of Mt. Apo, south central Mindanao.  Undated Quaternary sample.  Chem analysis from Sajona et al (2000, Lithos, 54:173-206)</t>
  </si>
  <si>
    <t>Mt. Apo SE flank, south central Mindanao</t>
  </si>
  <si>
    <t>APO Plagioclase+olivine+augite-porphyry basalt, SE flank of Mt. Apo, central Mindanao.  Undated Quaternary sample.  Chem analysis from Sajona et al (2000, Lithos, 54:173-206)</t>
  </si>
  <si>
    <t>N Mt. Matutum, Daguma, central Mindanao</t>
  </si>
  <si>
    <t>PH93-85 Plagioclase+hornblende-porphyry dacite neck, N  flank of Mt Matutum. Whole-rock K-Ar date.  Chem analysis from Prouteau et al (2000, Island Arc, 9:487-498).</t>
  </si>
  <si>
    <t>NW Mt. Matutum, Daguma, central Mindanao</t>
  </si>
  <si>
    <t>PH93-86 Plagioclase+hornblende-porphyry dacite neck, NW flank of Mt Matutum. Whole-rock K-Ar date.  Chem analysis from Prouteau et al (2000, Island Arc, 9:487-498).</t>
  </si>
  <si>
    <t>Mt. Matutum, Daguma, central Mindanao</t>
  </si>
  <si>
    <t xml:space="preserve">MAT77 Plagioclase+hornblende-porphyry dacite, Mt. Matutum, Daguma, central Mindanao.   Recent eruption.  Chem analysis from FG Sajona et al (1997, Jour. Asian Earth Sci., 15:121-153) and from Prouteau et al (2000, Island Arc, 9:487-498). . </t>
  </si>
  <si>
    <t>Mt. Parker, S Daguma, Mindanao</t>
  </si>
  <si>
    <t>PH92-108 Plagioclase+hornblende-porphyry andesite boulder, NW flank of Mt Parker, south Davao, Mindanao.  Whole-rock K-Ar date.  Chem analysis from Prouteau et al (2000, Island Arc, 9:487-498).</t>
  </si>
  <si>
    <t>PH92-109 Plagioclase+hornblende-porphyry andesite boulder, NW flank of Mt Parker, south Davao, Mindanao.  Whole-rock K-Ar date.  Chem analysis from Prouteau et al (2000, Island Arc, 9:487-498).</t>
  </si>
  <si>
    <t>APO3  Plagioclase+hornblende+augite+opx-porphyry andesite.  Undated Plio-Quaternary sample. Chem analysis from E.S.G. Corpuz (1992, Petrology and Geochemistry of the Central Mindanao Volcanic Arc, Southern Philippines: PhD Dissert., Univ. Canterbury NZ, 263 p.)</t>
  </si>
  <si>
    <t>DOUBLE CLICK ON CELLS IN COLUMN F TO REVEAL SAMPLE DESCRIPTIONS AND LITERATURE CITATIONS</t>
  </si>
  <si>
    <t>Rinjani volcano, Lombok</t>
  </si>
  <si>
    <t>41632 Basalt.  Undated Quaternary sample.  Chem data from Foden &amp; Varne (1980, Chem. Geol., 30:201-226) and from Varne &amp; Foden (1986, in F-C. Wezel, ed. The Origin of Arcs: Elsevier. P.159-189).</t>
  </si>
  <si>
    <t>48014 Basalt.  Undated Quaternary sample.  Chem data from Foden &amp; Varne (1980, Chem. Geol., 30:201-226)</t>
  </si>
  <si>
    <t>41622 Basaltic andesite.  Undated Quaternary sample.  Chem data from Foden &amp; Varne (1980, Chem. Geol., 30:201-226) and from Varne &amp; Foden (1986, in F-C. Wezel, ed. The Origin of Arcs: Elsevier. P.159-189).</t>
  </si>
  <si>
    <t>41671 Dacite.  Undated Quaternary sample.  Chem data from Foden &amp; Varne (1980, Chem. Geol., 30:201-226) and from Varne &amp; Foden (1986, in F-C. Wezel, ed. The Origin of Arcs: Elsevier. P.159-189).</t>
  </si>
  <si>
    <t>LB7 Basalt. Undated Quaternary sample.  Chem data from Foden &amp; Varne (1981, in AJ Barber &amp; S. Wiryosujono, eds., The Geology and Tectonics of Eastern Indonesia.  Geol. Research &amp; Development Centre, p.115-134)</t>
  </si>
  <si>
    <t>LB1 Basalt. Undated Quaternary sample.  Chem data from Foden &amp; Varne (1981, in AJ Barber &amp; S. Wiryosujono, eds., The Geology and Tectonics of Eastern Indonesia.  Geol. Research &amp; Development Centre, p.115-134)</t>
  </si>
  <si>
    <t>LB67 Basalt. Undated Quaternary sample.  Chem data from Foden &amp; Varne (1981, in AJ Barber &amp; S. Wiryosujono, eds., The Geology and Tectonics of Eastern Indonesia.  Geol. Research &amp; Development Centre, p.115-134)</t>
  </si>
  <si>
    <t>41626 Basalt. Undated Quaternary sample.  Chem data from Foden &amp; Varne (1981, in AJ Barber &amp; S. Wiryosujono, eds., The Geology and Tectonics of Eastern Indonesia.  Geol. Research &amp; Development Centre, p.115-134)</t>
  </si>
  <si>
    <t>41678 Basalt. Undated Quaternary sample.  Chem data from Foden &amp; Varne (1981, in AJ Barber &amp; S. Wiryosujono, eds., The Geology and Tectonics of Eastern Indonesia.  Geol. Research &amp; Development Centre, p.115-134)</t>
  </si>
  <si>
    <t>41676 Basalt.  Undated Quaternary sample.  Chem data from Foden &amp; Varne (1981, in AJ Barber &amp; S. Wiryosujono, eds., The Geology and Tectonics of Eastern Indonesia.  Geol. Research &amp; Development Centre, p.115-134) and from Varne &amp; Foden (1986, in F-C. Wezel, ed. The Origin of Arcs: Elsevier. P.159-189).</t>
  </si>
  <si>
    <t>41637 Basalt. Undated Quaternary sample.  Chem data from Foden &amp; Varne (1981, in AJ Barber &amp; S. Wiryosujono, eds., The Geology and Tectonics of Eastern Indonesia.  Geol. Research &amp; Development Centre, p.115-134)</t>
  </si>
  <si>
    <t>LB3 Andesite. Undated Quaternary sample.  Chem data from Foden &amp; Varne (1981, in AJ Barber &amp; S. Wiryosujono, eds., The Geology and Tectonics of Eastern Indonesia.  Geol. Research &amp; Development Centre, p.115-134)</t>
  </si>
  <si>
    <t>48007 Basalt.  Undated Quaternary sample.  Chem data from Foden, JD (1983, Jour. Petrol., 24:98-130).</t>
  </si>
  <si>
    <t>41631 Basalt.  Undated Quaternary sample.  Chem data from Foden, JD (1983, Jour. Petrol., 24:98-130).</t>
  </si>
  <si>
    <t>41647 Basaltic andesite.  Undated Quaternary sample.  Chem data from Foden, JD (1983, Jour. Petrol., 24:98-130).</t>
  </si>
  <si>
    <t>41625 Basaltic andesite.  Undated Quaternary sample.  Chem data from Foden, JD (1983, Jour. Petrol., 24:98-130).</t>
  </si>
  <si>
    <t>41636 Andesite.  Undated Quaternary sample.  Chem data from Foden, JD (1983, Jour. Petrol., 24:98-130).</t>
  </si>
  <si>
    <t>41672 Andesite.  Undated Quaternary sample.  Chem data from Foden, JD (1983, Jour. Petrol., 24:98-130).</t>
  </si>
  <si>
    <t>41641 Dacite.  Undated Quaternary sample.  Chem data from Foden, JD (1983, Jour. Petrol., 24:98-130).</t>
  </si>
  <si>
    <t>48026 Andesite. Undated Quaternary sample.  Chem data from Varne &amp; Foden (1986, in F-C. Wezel, ed. The Origin of Arcs: Elsevier. P.159-189).</t>
  </si>
  <si>
    <t>41634 Basalt.  Undated Quaternary sample.  Chem data from Varne &amp; Foden (1986, in F-C. Wezel, ed. The Origin of Arcs: Elsevier. P.159-189).</t>
  </si>
  <si>
    <t>LBK/86/1 Basaltic andesite erupted in 1980's from Rindjani volcano, Lombok.  Data from S Turner &amp; J Foden (2001, Contributions to Mineralogy and Petrology, 141: )</t>
  </si>
  <si>
    <t>LBK/86/2 Basaltic andesite erupted in 1980's from Rindjani volcano, Lombok. Data from S Turner &amp; J Foden (2001, Contributions to Mineralogy and Petrology, 141: )</t>
  </si>
  <si>
    <t>Rinjani volcano, N Lombok</t>
  </si>
  <si>
    <t>LB9  Basalt.    Undated Quaternary unit from Gunung Rinjani.  Unpublished analysis by John Foden.</t>
  </si>
  <si>
    <t>LB8,48001  Basalt.    Undated Quaternary unit from Gunung Rinjani.  Unpublished analysis by John Foden.</t>
  </si>
  <si>
    <t>LB19  Sodic trachybasalt.    Undated Quaternary unit from Gunung Rinjani.  Unpublished analysis by John Foden.</t>
  </si>
  <si>
    <t>LB10  Basalt.    Undated Quaternary unit from Gunung Rinjani.  Unpublished analysis by John Foden.</t>
  </si>
  <si>
    <t>LB11  Basalt.    Undated Quaternary unit from Gunung Rinjani.  Unpublished analysis by John Foden.</t>
  </si>
  <si>
    <t>LB68  Basalt.    Undated Quaternary unit from Gunung Rinjani.  Unpublished analysis by John Foden.</t>
  </si>
  <si>
    <t>41643  Basalt.    Undated Quaternary unit from Gunung Rinjani.  Unpublished analysis by John Foden.</t>
  </si>
  <si>
    <t>41623  Basalt.    Undated Quaternary unit from Gunung Rinjani.  Unpublished analysis by John Foden.</t>
  </si>
  <si>
    <t>41621  Basalt.    Undated Quaternary unit from Gunung Rinjani.  Unpublished analysis by John Foden.</t>
  </si>
  <si>
    <t>LBK13  Basalt.    Undated Quaternary unit from Gunung Rinjani.  Unpublished analysis by John Foden.</t>
  </si>
  <si>
    <t>41651  Basalt.    Undated Quaternary unit from Gunung Rinjani.  Unpublished analysis by John Foden.</t>
  </si>
  <si>
    <t>LB25  Basalt.    Undated Quaternary unit from Gunung Rinjani.  Unpublished analysis by John Foden.</t>
  </si>
  <si>
    <t>LB71  Basalt.    Undated Quaternary unit from Gunung Rinjani.  Unpublished analysis by John Foden.</t>
  </si>
  <si>
    <t>41658  Basalt.    Undated Quaternary unit from Gunung Rinjani.  Unpublished analysis by John Foden.</t>
  </si>
  <si>
    <t>L09  Basalt.    Undated Quaternary unit from Gunung Rinjani.  Unpublished analysis by John Foden.</t>
  </si>
  <si>
    <t>LB47  Basalt.    Undated Quaternary unit from Gunung Rinjani.  Unpublished analysis by John Foden.</t>
  </si>
  <si>
    <t>LB65  Basalt.    Undated Quaternary unit from Gunung Rinjani.  Unpublished analysis by John Foden.</t>
  </si>
  <si>
    <t>LB26  Basalt.    Undated Quaternary unit from Gunung Rinjani.  Unpublished analysis by John Foden.</t>
  </si>
  <si>
    <t>41635  Basalt.    Undated Quaternary unit from Gunung Rinjani.  Unpublished analysis by John Foden.</t>
  </si>
  <si>
    <t>LB51  Basalt.    Undated Quaternary unit from Gunung Rinjani.  Unpublished analysis by John Foden.</t>
  </si>
  <si>
    <t>41624  Basalt.    Undated Quaternary unit from Gunung Rinjani.  Unpublished analysis by John Foden.</t>
  </si>
  <si>
    <t>41683  Basalt.    Undated Quaternary unit from Gunung Rinjani.  Unpublished analysis by John Foden.</t>
  </si>
  <si>
    <t>41692  Basalt.    Undated Quaternary unit from Gunung Rinjani.  Unpublished analysis by John Foden.</t>
  </si>
  <si>
    <t>L010  Medium-K calc-alkalic basaltic andesite.   Undated Quaternary unit from Gunung Rinjani.  Unpublished analysis by John Foden.</t>
  </si>
  <si>
    <t>41684  Medium-K calc-alkalic basaltic andesite.   Undated Quaternary unit from Gunung Rinjani.  Unpublished analysis by John Foden.</t>
  </si>
  <si>
    <t>LBK2  Medium-K calc-alkalic basaltic andesite.   Undated Quaternary unit from Gunung Rinjani.  Unpublished analysis by John Foden.</t>
  </si>
  <si>
    <t>LBK1  Medium-K calc-alkalic basaltic andesite.   Undated Quaternary unit from Gunung Rinjani.  Unpublished analysis by John Foden.</t>
  </si>
  <si>
    <t>LB61  Medium-K calc-alkalic basaltic andesite.   Undated Quaternary unit from Gunung Rinjani.  Unpublished analysis by John Foden.</t>
  </si>
  <si>
    <t>LBK3  Medium-K calc-alkalic basaltic andesite.   Undated Quaternary unit from Gunung Rinjani.  Unpublished analysis by John Foden.</t>
  </si>
  <si>
    <t>41687  Medium-K calc-alkalic basaltic andesite.   Undated Quaternary unit from Gunung Rinjani.  Unpublished analysis by John Foden.</t>
  </si>
  <si>
    <t>LBK12  Medium-K calc-alkalic basaltic andesite.   Undated Quaternary unit from Gunung Rinjani.  Unpublished analysis by John Foden.</t>
  </si>
  <si>
    <t>LBK4  Medium-K calc-alkalic basaltic andesite.   Undated Quaternary unit from Gunung Rinjani.  Unpublished analysis by John Foden.</t>
  </si>
  <si>
    <t>LB6  Medium-K calc-alkalic basaltic andesite.   Undated Quaternary unit from Gunung Rinjani.  Unpublished analysis by John Foden.</t>
  </si>
  <si>
    <t>LBK6  Medium-K calc-alkalic basaltic andesite.   Undated Quaternary unit from Gunung Rinjani.  Unpublished analysis by John Foden.</t>
  </si>
  <si>
    <t>LBK5  Medium-K calc-alkalic basaltic andesite.   Undated Quaternary unit from Gunung Rinjani.  Unpublished analysis by John Foden.</t>
  </si>
  <si>
    <t>41627  Medium-K calc-alkalic basaltic andesite.   Undated Quaternary unit from Gunung Rinjani.  Unpublished analysis by John Foden.</t>
  </si>
  <si>
    <t>LB28  Medium-K calc-alkalic basaltic andesite.   Undated Quaternary unit from Gunung Rinjani.  Unpublished analysis by John Foden.</t>
  </si>
  <si>
    <t>LB29  Medium-K calc-alkalic basaltic andesite.   Undated Quaternary unit from Gunung Rinjani.  Unpublished analysis by John Foden.</t>
  </si>
  <si>
    <t>LB42  Medium-K calc-alkalic basaltic andesite.   Undated Quaternary unit from Gunung Rinjani.  Unpublished analysis by John Foden.</t>
  </si>
  <si>
    <t>41646  Medium-K calc-alkalic basaltic andesite.   Undated Quaternary unit from Gunung Rinjani.  Unpublished analysis by John Foden.</t>
  </si>
  <si>
    <t>41644  High-Na trachyandesite.  Undated Quaternary unit from Gunung Rinjani.  Unpublished analysis by John Foden.</t>
  </si>
  <si>
    <t>41688  Basaltic andesite.   Undated Quaternary unit from Gunung Rinjani.  Unpublished analysis by John Foden.</t>
  </si>
  <si>
    <t>LB41  Medium-K calc-alkalic andesite.   Undated Quaternary unit from Gunung Rinjani.  Unpublished analysis by John Foden.</t>
  </si>
  <si>
    <t>LB22  High-Na trachyandesite.  Undated Quaternary unit from Gunung Rinjani.  Unpublished analysis by John Foden.</t>
  </si>
  <si>
    <t>LB12  Medium-K calc-alkalic andesite.   Undated Quaternary unit from Gunung Rinjani.  Unpublished analysis by John Foden.</t>
  </si>
  <si>
    <t>LBK8  Medium-K silicic andesite.  Undated Quaternary unit from Gunung Rinjani.  Unpublished analysis by John Foden.</t>
  </si>
  <si>
    <t>LBK7  Medium-K silicic andesite.  Undated Quaternary unit from Gunung Rinjani.  Unpublished analysis by John Foden.</t>
  </si>
  <si>
    <t>LB55  Medium-K silicic andesite.  Undated Quaternary unit from Gunung Rinjani.  Unpublished analysis by John Foden.</t>
  </si>
  <si>
    <t>LB4  Medium-K silicic andesite.  Undated Quaternary unit from Gunung Rinjani.  Unpublished analysis by John Foden.</t>
  </si>
  <si>
    <t>41668  Medium-K silicic andesite.  Undated Quaternary unit from Gunung Rinjani.  Unpublished analysis by John Foden.</t>
  </si>
  <si>
    <t>41675  Medium-K silicic andesite.  Undated Quaternary unit from Gunung Rinjani.  Unpublished analysis by John Foden.</t>
  </si>
  <si>
    <t>LB2  High-K dacite.  Undated Quaternary unit from Gunung Rinjani.  Unpublished analysis by John Foden.</t>
  </si>
  <si>
    <t>41691  Sodic trachydacite.  Undated Quaternary unit from Gunung Rinjani.  Unpublished analysis by John Foden.</t>
  </si>
  <si>
    <t>41645  Medium-K silicic andesite.  Undated Quaternary unit from Gunung Rinjani.  Unpublished analysis by John Foden.</t>
  </si>
  <si>
    <t>LBK14  Medium-K dacite.  Undated Quaternary unit from Gunung Rinjani.  Unpublished analysis by John Foden.</t>
  </si>
  <si>
    <t>LBK9  Medium-K dacite.  Undated Quaternary unit from Gunung Rinjani.  Unpublished analysis by John Foden.</t>
  </si>
  <si>
    <t>LBK11  Trachydacite.  Undated Quaternary unit from Gunung Rinjani.  Unpublished analysis by John Foden.</t>
  </si>
  <si>
    <t>41650  Medium-K dacite.  Undated Quaternary unit from Gunung Rinjani.  Unpublished analysis by John Foden.</t>
  </si>
  <si>
    <t>LB48  Medium-K dacite.  Undated Quaternary unit from Gunung Rinjani.  Unpublished analysis by John Foden.</t>
  </si>
  <si>
    <t>LBK10  Trachydacite.  Undated Quaternary unit from Gunung Rinjani.  Unpublished analysis by John Foden.</t>
  </si>
  <si>
    <t>LB60  Medium-K dacite.  Undated Quaternary unit from Gunung Rinjani.  Unpublished analysis by John Foden.</t>
  </si>
  <si>
    <t>41677 High-Na trachydacite.  Undated Quaternary unit from Gunung Rinjani.  Unpublished analysis by John Foden.</t>
  </si>
  <si>
    <t>LB49  Trachydacite.  Undated Quaternary unit from Gunung Rinjani.  Unpublished analysis by John Foden.</t>
  </si>
  <si>
    <t>LB43  Trachydacite.  Undated Quaternary unit from Gunung Rinjani.  Unpublished analysis by John Foden.</t>
  </si>
  <si>
    <t>41638  Trachydacite.  Undated Quaternary unit from Gunung Rinjani.  Unpublished analysis by John Foden.</t>
  </si>
  <si>
    <t>41664  High-Na trachydacite.  Undated Quaternary unit from Gunung Rinjani.  Unpublished analysis by John Foden.</t>
  </si>
  <si>
    <t>41639  Trachydacite.  Undated Quaternary unit from Gunung Rinjani.  Unpublished analysis by John Foden.</t>
  </si>
  <si>
    <t>Batur Volcano, Bali</t>
  </si>
  <si>
    <t>13672 Basaltic andesite.  Chem data from J.D. Woodhead et al. (2001, Earth &amp; Planetary Science Letters, 192:331-346)</t>
  </si>
  <si>
    <t>72-994, Batur Volcano, Indonesia. The sample was collected from boulder/block, caldera wall, Kintamani. Basaltic andesite composition, phenocrysts of Cpx, Plag and Oxides. Chemical data from D.J. Whitford (1975, Geochemistry &amp; Petrology of Volcanic Rocks from the Sunda Arc, Indonesia:  PhD thesis, Australian National University, Canberra, Australia, 449p)</t>
  </si>
  <si>
    <t>72-992, Batur Volcano, Indonesia. The sample was collected from boulder/block, caldera wall, Kintamani. Dacite composition, phenocrysts of Cpx, Opx, Amph, Plag, Kfsp and Oxides. Chemical data from D.J. Whitford (1975, Geochemistry &amp; Petrology of Volcanic Rocks from the Sunda Arc, Indonesia:  PhD thesis, Australian National University, Canberra, Australia, 449p)</t>
  </si>
  <si>
    <t>72-993, Batur Volcano, Indonesia. The sample was collected from boulder/block, caldera wall, Kintamani. Dacite composition, phenocrysts of Cpx, Amph, Plag, Kfsp and Oxides. Chemical data from D.J. Whitford (1975, Geochemistry &amp; Petrology of Volcanic Rocks from the Sunda Arc, Indonesia:  PhD thesis, Australian National University, Canberra, Australia, 449p)</t>
  </si>
  <si>
    <t>72-991, Batur Volcano, Indonesia. The sample was collected from boulder/block, caldera wall, Kintamani. Dacite composition, phenocrysts of Ol, Cpx, Plag, Kfsp and Oxides. Chemical data from D.J. Whitford (1975, Geochemistry &amp; Petrology of Volcanic Rocks from the Sunda Arc, Indonesia:  PhD thesis, Australian National University, Canberra, Australia, 449p)</t>
  </si>
  <si>
    <t>&lt;2</t>
  </si>
  <si>
    <t>Batur volcano, Bali</t>
  </si>
  <si>
    <t>67325 Basalt, pre-caldera stage. Undated Quaternary sample. Chem data from GE Wheller &amp; R Varne (1986, Journal of Volcanology and Geothermal Research, 28:363-378).</t>
  </si>
  <si>
    <t>67336 Basaltic andesite, pre-caldera stage. Undated Quaternary sample.  Chem data from GE Wheller &amp; R Varne (1986, Journal of Volcanology and Geothermal Research, 28:363-378).</t>
  </si>
  <si>
    <t>67342 Andesite, pre-caldera stage. Undated Quaternary sample.  Chem data from GE Wheller &amp; R Varne (1986, Journal of Volcanology and Geothermal Research, 28:363-378).</t>
  </si>
  <si>
    <t>67331 Andesite, caldera-forming eruption, C-14 dated as ~23.7 kyr ago. Chem data from GE Wheller &amp; R Varne (1986, Journal of Volcanology and Geothermal Research, 28:363-378).</t>
  </si>
  <si>
    <t>67273 Dacite, caldera-forming eruption, C-14 dated as ~23.7 kyr ago Chem data from GE Wheller &amp; R Varne (1986, Journal of Volcanology and Geothermal Research, 28:363-378).</t>
  </si>
  <si>
    <t>67294 Dacite, caldera-forming eruption, C-14 dated as ~23.7 kyr ago Chem data from GE Wheller &amp; R Varne (1986, Journal of Volcanology and Geothermal Research, 28:363-378).</t>
  </si>
  <si>
    <t>67238 Basalt, post-caldera stage, &lt;23.7 kyr old.   Chem data from GE Wheller &amp; R Varne (1986, Journal of Volcanology and Geothermal Research, 28:363-378).</t>
  </si>
  <si>
    <t xml:space="preserve">67266 Basaltic andesite, &lt;23.7 kyr old.  Chem data from GE Wheller &amp; R Varne (1986, Journal of Volcanology and Geothermal Research, 28:363-378). </t>
  </si>
  <si>
    <t>Agung Volcano, Bali</t>
  </si>
  <si>
    <t>72-986, Agung Volcano, Indonesia. The sample was collected from boulder/block, 2 km E of Amlapura, S coast of Bali. Basalt composition, phenocrysts of Ol, Cpx, Plag and Oxides. Chemical data from D.J. Whitford (1975, Geochemistry &amp; Petrology of Volcanic Rocks from the Sunda Arc, Indonesia:  PhD thesis, Australian National University, Canberra, Australia, 449p)</t>
  </si>
  <si>
    <t>72-982, Agung Volcano, Indonesia. The sample was collected from lava, creek, E of Besakih temples, SW slope. Basaltic andesite composition, phenocrysts of Ol, Plag and Oxides. Chemical data from D.J. Whitford (1975, Geochemistry &amp; Petrology of Volcanic Rocks from the Sunda Arc, Indonesia:  PhD thesis, Australian National University, Canberra, Australia, 449p)</t>
  </si>
  <si>
    <t>72-981, Agung Volcano, Indonesia. The sample was collected from lava, creek, E of Besakih temples, SW slope. Basaltic andesite composition, phenocrysts of Cpx, Opx, Plag and Oxides. Chemical data from D.J. Whitford (1975, Geochemistry &amp; Petrology of Volcanic Rocks from the Sunda Arc, Indonesia:  PhD thesis, Australian National University, Canberra, Australia, 449p)</t>
  </si>
  <si>
    <t>72-984, Agung Volcano, Indonesia. The sample was collected from boulder/block, creek, E of Besakih temples, SW slope. Basaltic andesite composition, phenocrysts of Ol, Cpx, Opx, Plag and Oxides. Chemical data from D.J. Whitford (1975, Geochemistry &amp; Petrology of Volcanic Rocks from the Sunda Arc, Indonesia:  PhD thesis, Australian National University, Canberra, Australia, 449p)</t>
  </si>
  <si>
    <t>72-987, Agung Volcano, Indonesia. The sample was collected from boulder/block, 2 km E of Amlapura, S coast of Bali. Basaltic andesite composition, phenocrysts of Cpx, Opx, Plag and Oxides. Chemical data from D.J. Whitford (1975, Geochemistry &amp; Petrology of Volcanic Rocks from the Sunda Arc, Indonesia:  PhD thesis, Australian National University, Canberra, Australia, 449p)</t>
  </si>
  <si>
    <t>72-989, Agung Volcano, Indonesia. The sample was collected from boulder/block, 2 km E of Amlapura, S coast of Bali. Basaltic andesite composition, phenocrysts of Cpx, Opx, Plag and Oxides. Chemical data from D.J. Whitford (1975, Geochemistry &amp; Petrology of Volcanic Rocks from the Sunda Arc, Indonesia:  PhD thesis, Australian National University, Canberra, Australia, 449p)</t>
  </si>
  <si>
    <t>72-988, Agung Volcano, Indonesia. The sample was collected from boulder/block, 2 km E of Amlapura, S coast of Bali. Basaltic andesite composition, phenocrysts of Cpx, Opx, Plag and Oxides. Chemical data from D.J. Whitford (1975, Geochemistry &amp; Petrology of Volcanic Rocks from the Sunda Arc, Indonesia:  PhD thesis, Australian National University, Canberra, Australia, 449p)</t>
  </si>
  <si>
    <t>72-985, Agung Volcano, Indonesia. The sample was collected from boulder/block, 2 km E of Amlapura, S coast of Bali. Andesite composition, phenocrysts of Cpx, Opx, Plag and Oxides. Chemical data from D.J. Whitford (1975, Geochemistry &amp; Petrology of Volcanic Rocks from the Sunda Arc, Indonesia:  PhD thesis, Australian National University, Canberra, Australia, 449p)</t>
  </si>
  <si>
    <t>Agung volcano, Bali</t>
  </si>
  <si>
    <t>AG49-1 Andesite erupted 1963 AD.  Chem data from S. Self &amp; AJ King (1996, Bull. Volcan., 58:263-285).</t>
  </si>
  <si>
    <t>AG23 Andesite erupted 1963 AD.  Chem data from S. Self &amp; AJ King (1996, Bull. Volcan., 58:263-285).</t>
  </si>
  <si>
    <t>AG43 Andesite erupted 1963 AD.  Chem data from S. Self &amp; AJ King (1996, Bull. Volcan., 58:263-285).</t>
  </si>
  <si>
    <t>AG14 Basaltic andesite erupted 1963 AD.  Chem data from S. Self &amp; AJ King (1996, Bull. Volcan., 58:263-285).</t>
  </si>
  <si>
    <t>AG26 Andesite erupted 1963 AD.  Chem data from S. Self &amp; AJ King (1996, Bull. Volcan., 58:263-285).</t>
  </si>
  <si>
    <t>AG47-3 Basaltic andesite erupted 1963 AD.  Chem data from S. Self &amp; AJ King (1996, Bull. Volcan., 58:263-285).</t>
  </si>
  <si>
    <t>AG48 Basaltic andesite erupted 1963 AD.  Chem data from S. Self &amp; AJ King (1996, Bull. Volcan., 58:263-285).</t>
  </si>
  <si>
    <t>Seraja Volcano, Bali</t>
  </si>
  <si>
    <t>72-978, Seraja Volcano, Indonesia. The sample was collected from boulder/block, creek, near village of Seraja, S slope. Basaltic andesite composition, phenocrysts of Ol, Cpx, Opx, Plag and Oxides. Chemical data from D.J. Whitford (1975, Geochemistry &amp; Petrology of Volcanic Rocks from the Sunda Arc, Indonesia:  PhD thesis, Australian National University, Canberra, Australia, 449p)</t>
  </si>
  <si>
    <t>72-979, Seraja Volcano, Indonesia. The sample was collected from boulder/block, creek, near village of Seraja, S slope. Basaltic andesite composition, phenocrysts of Ol, Cpx, Opx, Plag and Oxides. Chemical data from D.J. Whitford (1975, Geochemistry &amp; Petrology of Volcanic Rocks from the Sunda Arc, Indonesia:  PhD thesis, Australian National University, Canberra, Australia, 449p)</t>
  </si>
  <si>
    <t>72-980, Seraja Volcano, Indonesia. The sample was collected from boulder/block, creek, near village of Seraja, S slope. Basaltic andesite composition, phenocrysts of Cpx, Opx, Amph, Plag and Oxides. Chemical data from D.J. Whitford (1975, Geochemistry &amp; Petrology of Volcanic Rocks from the Sunda Arc, Indonesia:  PhD thesis, Australian National University, Canberra, Australia, 449p)</t>
  </si>
  <si>
    <t>72-977, Seraja Volcano, Indonesia. The sample was collected from boulder/block, creek, near village of Seraja, S slope. Basaltic andesite composition, phenocrysts of Ol, Cpx, Opx, Plag and Oxides. Chemical data from D.J. Whitford (1975, Geochemistry &amp; Petrology of Volcanic Rocks from the Sunda Arc, Indonesia:  PhD thesis, Australian National University, Canberra, Australia, 449p)</t>
  </si>
  <si>
    <t>Banda Arc:</t>
  </si>
  <si>
    <t>Romang Island</t>
  </si>
  <si>
    <t>RO 7C2  Andesite.  Undated sample from dated sequence.  Chem data from M.A. Elburg et al (2005) Jour Volc Geoth Res, 140:25-47.</t>
  </si>
  <si>
    <t>RO 8B  Andesite.  Undated sample from dated sequence.  Chem data from M.A. Elburg et al (2005) Jour Volc Geoth Res, 140:25-47.</t>
  </si>
  <si>
    <t>RO 8C6  Rhyolite.  Undated sample from dated sequence.  Chem data from M.A. Elburg et al (2005) Jour Volc Geoth Res, 140:25-47.</t>
  </si>
  <si>
    <t>RO 8E  Rhyolite.  Undated sample from dated sequence.  Chem data from M.A. Elburg et al (2005) Jour Volc Geoth Res, 140:25-47.</t>
  </si>
  <si>
    <t>RO6  Andesite.  Undated sample from dated sequence.  Chem data from M.A. Elburg et al (2005) Jour Volc Geoth Res, 140:25-47.</t>
  </si>
  <si>
    <t>RO8B2  Silicic andesite.  Undated sample from dated sequence.  Chem data from M.A. Elburg et al (2005) Jour Volc Geoth Res, 140:25-47.</t>
  </si>
  <si>
    <t>RO8C5  Rhyolite.  Undated sample from dated sequence.  Chem data from M.A. Elburg et al (2005) Jour Volc Geoth Res, 140:25-47.</t>
  </si>
  <si>
    <t>Maupura Island E of Romang</t>
  </si>
  <si>
    <t>5291  Dacite.  Undated sample from dated sequence.  Chem data from M.A. Elburg et al (2005) Jour Volc Geoth Res, 140:25-47.</t>
  </si>
  <si>
    <t>Wurlali, Damar Is., Banda Sea</t>
  </si>
  <si>
    <t>CH25 Andesite  Undated Quaternary sample.  Chem data from Whitford &amp; Jezek (1979, Contrib. Mineral. Petrol, 68:141-150) and from Jezek &amp; Hutchison (1978, Bull. Volcan. 41:586-608)</t>
  </si>
  <si>
    <t>0.70649</t>
  </si>
  <si>
    <t>CH21 Andesite.  Undated Quaternary sample.  Chem data from Whitford &amp; Jezek (1979, Contrib. Mineral. Petrol, 68:141-150) and from Jezek &amp; Hutchison (1978, Bull. Volcan. 41:586-608)</t>
  </si>
  <si>
    <t>0.70655</t>
  </si>
  <si>
    <t>CH22 Andesite.  Undated Quaternary sample.  Chem data from Whitford &amp; Jezek (1979, Contrib. Mineral. Petrol, 68:141-150) and from Jezek &amp; Hutchison (1978, Bull. Volcan. 41:586-608)</t>
  </si>
  <si>
    <t>0.70653</t>
  </si>
  <si>
    <t>CH23 Andesite.  Undated Quaternary sample.  Chem data from Whitford &amp; Jezek (1979, Contrib. Mineral. Petrol, 68:141-150) and from Jezek &amp; Hutchison (1978, Bull. Volcan. 41:586-608)</t>
  </si>
  <si>
    <t>0.70651</t>
  </si>
  <si>
    <t>CH27 Andesite.  Undated Quaternary sample.  Chem data from Whitford &amp; Jezek (1979, Contrib. Mineral. Petrol, 68:141-150) and from Jezek &amp; Hutchison (1978, Bull. Volcan. 41:586-608)</t>
  </si>
  <si>
    <t>0.70662</t>
  </si>
  <si>
    <t>DA 1 Andesite from S flank.  Undated Quaternary sample.  Chem data from Vroon (1992, Unpub. PhD thesis, Univ. Utrecht, Netherlands, 205 p.) and from Vroon et al (1993, Journal of Geophysical Research, 98:22349-22366).</t>
  </si>
  <si>
    <t>0.706727</t>
  </si>
  <si>
    <t>0.512573</t>
  </si>
  <si>
    <t>19.360</t>
  </si>
  <si>
    <t>15.729</t>
  </si>
  <si>
    <t>39.703</t>
  </si>
  <si>
    <t>DA 2 Andesite from S. flank.  Undated Quaternary sample.  Chem data from Vroon (1992, Unpub. PhD thesis, Univ. Utrecht, Netherlands, 205 p.) and from Vroon et al (1993, Journal of Geophysical Research, 98:22349-22366).</t>
  </si>
  <si>
    <t>0.706607</t>
  </si>
  <si>
    <t>DA 3 Andesite from S. flank.  Undated Quaternary sample.  Chem data from Vroon (1992, Unpub. PhD thesis, Univ. Utrecht, Netherlands, 205 p.) and from Vroon et al (1993, Journal of Geophysical Research, 98:22349-22366).</t>
  </si>
  <si>
    <t>0.706632</t>
  </si>
  <si>
    <t>DA 4 Basalt from S flank.  Undated Quaternary sample.  Chem data from Vroon (1992, Unpub. PhD thesis, Univ. Utrecht, Netherlands, 205 p.) and from Vroon et al (1993, Journal of Geophysical Research, 98:22349-22366).</t>
  </si>
  <si>
    <t>0.706554</t>
  </si>
  <si>
    <t>0.512587</t>
  </si>
  <si>
    <t>19.348</t>
  </si>
  <si>
    <t>15.716</t>
  </si>
  <si>
    <t>39.639</t>
  </si>
  <si>
    <t>DA 5 Andesite from older volcanic complex.  Undated Quaternary sample.  Chem data from Vroon (1992, Unpub. PhD thesis, Univ. Utrecht, Netherlands, 205 p.)</t>
  </si>
  <si>
    <t>DA 6 Andesite from S. flank.  Undated Quaternary sample.  Chem data from Vroon (1992, Unpub. PhD thesis, Univ. Utrecht, Netherlands, 205 p.) and from Vroon et al (1993, Journal of Geophysical Research, 98:22349-22366).</t>
  </si>
  <si>
    <t>0.706544</t>
  </si>
  <si>
    <t>0.512589</t>
  </si>
  <si>
    <t>DA 7 Basaltic andesite from S. flank.  Undated Quaternary sample.  Chem data from Vroon (1992, Unpub. PhD thesis, Univ. Utrecht, Netherlands, 205 p.)</t>
  </si>
  <si>
    <t>DA 8 Andesite from older volcanic complex.  Undated Quaternary sample.  Chem data from Vroon (1992, Unpub. PhD thesis, Univ. Utrecht, Netherlands, 205 p.) and from Vroon et al (1993, Journal of Geophysical Research, 98:22349-22366).</t>
  </si>
  <si>
    <t>0.707018</t>
  </si>
  <si>
    <t>19.280</t>
  </si>
  <si>
    <t>15.709</t>
  </si>
  <si>
    <t>39.628</t>
  </si>
  <si>
    <t>DA 9A Andesite from summit dome.  Undated Quaternary sample.  Chem data from Vroon (1992, Unpub. PhD thesis, Univ. Utrecht, Netherlands, 205 p.)</t>
  </si>
  <si>
    <t>DA 9B Andesite.  Undated Quaternary sample.  Chem data from Vroon (1992, Unpub. PhD thesis, Univ. Utrecht, Netherlands, 205 p.)</t>
  </si>
  <si>
    <t>Teon Island volcano, SE Banda arc</t>
  </si>
  <si>
    <t>CH31 Andesite  Undated Quaternary sample.  Chem data from Whitford &amp; Jezek (1979, Contrib. Mineral. Petrol, 68:141-150) and from Jezek &amp; Hutchison (1978, Bull. Volcan. 41:586-608)</t>
  </si>
  <si>
    <t>0.70754</t>
  </si>
  <si>
    <t>CH29 Andesite.  Undated Quaternary sample.  Chem data from Whitford &amp; Jezek (1979, Contrib. Mineral. Petrol, 68:141-150) and from Jezek &amp; Hutchison (1978, Bull. Volcan. 41:586-608)</t>
  </si>
  <si>
    <t>0.70767</t>
  </si>
  <si>
    <t>CH30 Andesite.  Undated Quaternary sample.  Chem data from Whitford &amp; Jezek (1979, Contrib. Mineral. Petrol, 68:141-150) and from Jezek &amp; Hutchison (1978, Bull. Volcan. 41:586-608)</t>
  </si>
  <si>
    <t>0.70748</t>
  </si>
  <si>
    <t>CH32 Andesite.  Undated Quaternary sample.  Chem data from Whitford &amp; Jezek (1979, Contrib. Mineral. Petrol, 68:141-150) and from Jezek &amp; Hutchison (1978, Bull. Volcan. 41:586-608)</t>
  </si>
  <si>
    <t>TE 1A Andesite from NW coast from NW coast.  Undated Quaternary sample.  Chem data from Vroon (1992, Unpub. PhD thesis, Univ. Utrecht, Netherlands, 205 p.)</t>
  </si>
  <si>
    <t>TE 1B1 Andesite from NW coast from NW coast.  Undated Quaternary sample.  Chem data from Vroon (1992, Unpub. PhD thesis, Univ. Utrecht, Netherlands, 205 p.)</t>
  </si>
  <si>
    <t>TE 1B2 Basaltic andesite from NW coast.  Undated Quaternary sample.  Chem data from Vroon (1992, Unpub. PhD thesis, Univ. Utrecht, Netherlands, 205 p.) and from Vroon et al (1993, Journal of Geophysical Research, 98:22349-22366).</t>
  </si>
  <si>
    <t>0.707941</t>
  </si>
  <si>
    <t>0.512526</t>
  </si>
  <si>
    <t>TE 1C Andesite from NW coast.  Undated Quaternary sample.  Chem data from Vroon (1992, Unpub. PhD thesis, Univ. Utrecht, Netherlands, 205 p.) and from Vroon et al (1993, Journal of Geophysical Research, 98:22349-22366).</t>
  </si>
  <si>
    <t>0.707967</t>
  </si>
  <si>
    <t>0.512515</t>
  </si>
  <si>
    <t>19.416</t>
  </si>
  <si>
    <t>15.726</t>
  </si>
  <si>
    <t>39.626</t>
  </si>
  <si>
    <t>TE 2A Andesite from NW coast.  Undated Quaternary sample.  Chem data from Vroon (1992, Unpub. PhD thesis, Univ. Utrecht, Netherlands, 205 p.)</t>
  </si>
  <si>
    <t>TE 2B1 Basaltic andesite from NW coast.  Undated Quaternary sample.  Chem data from Vroon (1992, Unpub. PhD thesis, Univ. Utrecht, Netherlands, 205 p.) and from Vroon et al (1993, Journal of Geophysical Research, 98:22349-22366).</t>
  </si>
  <si>
    <t>0.709511</t>
  </si>
  <si>
    <t>0.512577</t>
  </si>
  <si>
    <t>TE2B2 Basaltic andesite.  Undated Quaternary sample.  Chem data from Vroon (1992, Unpub. PhD thesis, Univ. Utrecht, Netherlands, 205 p.)</t>
  </si>
  <si>
    <t>TE 3A Andesite from NW coast.  Undated Quaternary sample.  Chem data from Vroon (1992, Unpub. PhD thesis, Univ. Utrecht, Netherlands, 205 p.)</t>
  </si>
  <si>
    <t>TE 3C Andesite from NW coast.  Undated Quaternary sample.  Chem data from Vroon (1992, Unpub. PhD thesis, Univ. Utrecht, Netherlands, 205 p.)</t>
  </si>
  <si>
    <t>TE 3D Andesite from NW coast.  Undated Quaternary sample.  Chem data from Vroon (1992, Unpub. PhD thesis, Univ. Utrecht, Netherlands, 205 p.)</t>
  </si>
  <si>
    <t>TE 4B Andesite from NW coast.  Undated Quaternary sample.  Chem data from Vroon (1992, Unpub. PhD thesis, Univ. Utrecht, Netherlands, 205 p.)</t>
  </si>
  <si>
    <t>TE 5 Andesite from NW coast erupted in 1659-1693 AD.  Chem data from Vroon (1992, Unpub. PhD thesis, Univ. Utrecht, Netherlands, 205 p.)</t>
  </si>
  <si>
    <t>0.707971</t>
  </si>
  <si>
    <t>TE 11 Andesite from active area.  Undated Quaternary sample.  Chem data from Vroon (1992, Unpub. PhD thesis, Univ. Utrecht, Netherlands, 205 p.) and from Vroon et al (1993, Journal of Geophysical Research, 98:22349-22366).te</t>
  </si>
  <si>
    <t>0.708255</t>
  </si>
  <si>
    <t>0.512522</t>
  </si>
  <si>
    <t>TE 12 Andesite from active area.  Undated Quaternary sample.  Chem data from Vroon (1992, Unpub. PhD thesis, Univ. Utrecht, Netherlands, 205 p.) and from Vroon et al (1993, Journal of Geophysical Research, 98:22349-22366).ite</t>
  </si>
  <si>
    <t>0.708299</t>
  </si>
  <si>
    <t>0.512527</t>
  </si>
  <si>
    <t>19.429</t>
  </si>
  <si>
    <t>15.734</t>
  </si>
  <si>
    <t>39.659</t>
  </si>
  <si>
    <t>TE 14A Andesite from SW coast.  Undated Quaternary sample.  Chem data from Vroon (1992, Unpub. PhD thesis, Univ. Utrecht, Netherlands, 205 p.)</t>
  </si>
  <si>
    <t>TE 14B Andesite from SW coast.  Undated Quaternary sample.  Chem data from Vroon (1992, Unpub. PhD thesis, Univ. Utrecht, Netherlands, 205 p.) and from Vroon et al (1993, Journal of Geophysical Research, 98:22349-22366).</t>
  </si>
  <si>
    <t>0.707544</t>
  </si>
  <si>
    <t>0.512590</t>
  </si>
  <si>
    <t>19.428</t>
  </si>
  <si>
    <t>15.720</t>
  </si>
  <si>
    <t>39.611</t>
  </si>
  <si>
    <t>TE 15 Andesite from NW coast.  Undated Quaternary sample.  Chem data from Vroon (1992, Unpub. PhD thesis, Univ. Utrecht, Netherlands, 205 p.) and from Vroon et al (1993, Journal of Geophysical Research, 98:22349-22366).</t>
  </si>
  <si>
    <t>0.707344</t>
  </si>
  <si>
    <t>0.512578</t>
  </si>
  <si>
    <t>19.419</t>
  </si>
  <si>
    <t>15.727</t>
  </si>
  <si>
    <t>39.612</t>
  </si>
  <si>
    <t>Nila Island volcano, eastern Banda arc</t>
  </si>
  <si>
    <t>CH40 Andesite  Undated Quaternary sample collected from coastal exposure.  Chem data from Whitford &amp; Jezek (1979, Contrib. Mineral. Petrol, 68:141-150) and from Jezek &amp; Hutchison (1978, Bull. Volcan. 41:586-608)</t>
  </si>
  <si>
    <t>0.70764</t>
  </si>
  <si>
    <t>CH36 Andesite collected from coastal exposure. Undated Quaternary sample.  Chem data from Whitford &amp; Jezek (1979, Contrib. Mineral. Petrol, 68:141-150) and from Jezek &amp; Hutchison (1978, Bull. Volcan. 41:586-608)</t>
  </si>
  <si>
    <t>0.70778</t>
  </si>
  <si>
    <t>CH38 Andesite collected from coastal exposure. Undated Quaternary sample.  Chem data from Whitford &amp; Jezek (1979, Contrib. Mineral. Petrol, 68:141-150) and from Jezek &amp; Hutchison (1978, Bull. Volcan. 41:586-608)</t>
  </si>
  <si>
    <t>0.70783</t>
  </si>
  <si>
    <t>CH39 Andesite collected from coastal exposure. Undated Quaternary sample.  Chem data from Whitford &amp; Jezek (1979, Contrib. Mineral. Petrol, 68:141-150) and from Jezek &amp; Hutchison (1978, Bull. Volcan. 41:586-608)</t>
  </si>
  <si>
    <t>0.70761</t>
  </si>
  <si>
    <t>CH43 Andesite collected from coastal exposure. Undated Quaternary sample.  Chem data from Whitford &amp; Jezek (1979, Contrib. Mineral. Petrol, 68:141-150) and from Jezek &amp; Hutchison (1978, Bull. Volcan. 41:586-608)</t>
  </si>
  <si>
    <t>0.70770</t>
  </si>
  <si>
    <t>NI 1A1 Andesite collected from caldera rim.  Undated Quaternary sample.  Chem data from Vroon (1992, Unpub. PhD thesis, Univ. Utrecht, Netherlands, 205 p.) and from Vroon et al (1993, Journal of Geophysical Research, 98:22349-22366).</t>
  </si>
  <si>
    <t>0.707728</t>
  </si>
  <si>
    <t>0.512629</t>
  </si>
  <si>
    <t>19.367</t>
  </si>
  <si>
    <t>15.733</t>
  </si>
  <si>
    <t>39.573</t>
  </si>
  <si>
    <t xml:space="preserve">NI 3A3 Andesite collected from caldera rim.  Undated Quaternary sample.  Chem data from Vroon (1992, Unpub. PhD thesis, Univ. Utrecht, Netherlands, 205 p.) </t>
  </si>
  <si>
    <t>NI 4A2 Andesite collected from caldera rim.  Undated Quaternary sample.  Chem data from Vroon (1992, Unpub. PhD thesis, Univ. Utrecht, Netherlands, 205 p.)</t>
  </si>
  <si>
    <t>NI 5A Andesite collected from caldera rim.  Undated Quaternary sample.  Chem data from Vroon (1992, Unpub. PhD thesis, Univ. Utrecht, Netherlands, 205 p.) and from Vroon et al (1993, Journal of Geophysical Research, 98:22349-22366).</t>
  </si>
  <si>
    <t>0.707732</t>
  </si>
  <si>
    <t>NI 5B Basaltic andesite collected from caldera rim.  Undated Quaternary sample.  Chem data from Vroon (1992, Unpub. PhD thesis, Univ. Utrecht, Netherlands, 205 p.) and from Vroon et al (1993, Journal of Geophysical Research, 98:22349-22366).</t>
  </si>
  <si>
    <t>.707092</t>
  </si>
  <si>
    <t>0.512678</t>
  </si>
  <si>
    <t>19.386</t>
  </si>
  <si>
    <t>39.596</t>
  </si>
  <si>
    <t>NI 6 Basaltic andesite collected from caldera rim.  Undated Quaternary sample.  Chem data from Vroon (1992, Unpub. PhD thesis, Univ. Utrecht, Netherlands, 205 p.) and from Vroon et al (1993, Journal of Geophysical Research, 98:22349-22366).</t>
  </si>
  <si>
    <t>0.707844</t>
  </si>
  <si>
    <t>0.512634</t>
  </si>
  <si>
    <t>NI 7A Basaltic andesite collected from caldera rim.  Undated Quaternary sample.  Chem data from Vroon (1992, Unpub. PhD thesis, Univ. Utrecht, Netherlands, 205 p.)</t>
  </si>
  <si>
    <t xml:space="preserve">NI 7B Andesite collected from caldera rim.  Undated Quaternary sample.  Chem data from Vroon (1992, Unpub. PhD thesis, Univ. Utrecht, Netherlands, 205 p.) </t>
  </si>
  <si>
    <t>NI 9A Andesite collected from caldera rim.  Undated Quaternary sample.  Chem data from Vroon (1992, Unpub. PhD thesis, Univ. Utrecht, Netherlands, 205 p.)</t>
  </si>
  <si>
    <t>NI 10A1 Andesite.  Undated Quaternary sample.  Chem data from Vroon (1992, Unpub. PhD thesis, Univ. Utrecht, Netherlands, 205 p.) and from Vroon et al (1993, Journal of Geophysical Research, 98:22349-22366).</t>
  </si>
  <si>
    <t>0.707791</t>
  </si>
  <si>
    <t>0.512588</t>
  </si>
  <si>
    <t>19.321</t>
  </si>
  <si>
    <t>15.731</t>
  </si>
  <si>
    <t>39.552</t>
  </si>
  <si>
    <t>NI 11 Andesite.  Undated Quaternary sample.  Chem data from Vroon (1992, Unpub. PhD thesis, Univ. Utrecht, Netherlands, 205 p.)</t>
  </si>
  <si>
    <t>NI 12 Andesite.  Undated Quaternary sample.  Chem data from Vroon (1992, Unpub. PhD thesis, Univ. Utrecht, Netherlands, 205 p.) and from Vroon et al (1993, Journal of Geophysical Research, 98:22349-22366).</t>
  </si>
  <si>
    <t>0.707705</t>
  </si>
  <si>
    <t>0.512623</t>
  </si>
  <si>
    <t>NI 13 Andesite.  Undated Quaternary sample.  Chem data from Vroon (1992, Unpub. PhD thesis, Univ. Utrecht, Netherlands, 205 p.)</t>
  </si>
  <si>
    <t>NI 15I Andesite from Laworkawra cone.  Undated Quaternary sample.  Chem data from Vroon (1992, Unpub. PhD thesis, Univ. Utrecht, Netherlands, 205 p.) and from Vroon et al (1993, Journal of Geophysical Research, 98:22349-22366).</t>
  </si>
  <si>
    <t>0.707711</t>
  </si>
  <si>
    <t>NI 15II Basaltic andesite from Laworkawra cone.  Undated Quaternary sample.  Chem data from Vroon (1992, Unpub. PhD thesis, Univ. Utrecht, Netherlands, 205 p.) and from Vroon et al (1993, Journal of Geophysical Research, 98:22349-22366).</t>
  </si>
  <si>
    <t>0.707010</t>
  </si>
  <si>
    <t>NI 16 Andesite from Laworkawra cone.  Undated Quaternary sample.  Chem data from Vroon (1992, Unpub. PhD thesis, Univ. Utrecht, Netherlands, 205 p.) and from Vroon et al (1993, Journal of Geophysical Research, 98:22349-22366).</t>
  </si>
  <si>
    <t>0.707393</t>
  </si>
  <si>
    <t>0.512644</t>
  </si>
  <si>
    <t>19.398</t>
  </si>
  <si>
    <t>15.736</t>
  </si>
  <si>
    <t>39.601</t>
  </si>
  <si>
    <t>NI 17A Andesite from caldera rim.  Undated Quaternary sample.  Chem data from Vroon (1992, Unpub. PhD thesis, Univ. Utrecht, Netherlands, 205 p.)</t>
  </si>
  <si>
    <t>NI 18AI Basalt from caldera rim.  Undated Quaternary sample.  Chem data from Vroon (1992, Unpub. PhD thesis, Univ. Utrecht, Netherlands, 205 p.) and from Vroon et al (1993, Journal of Geophysical Research, 98:22349-22366).</t>
  </si>
  <si>
    <t>0.706463</t>
  </si>
  <si>
    <t>0.512689</t>
  </si>
  <si>
    <t>19.382</t>
  </si>
  <si>
    <t>39.579</t>
  </si>
  <si>
    <t>NI 18AII Andesite from caldera rim.  Undated Quaternary sample.  Chem data from Vroon (1992, Unpub. PhD thesis, Univ. Utrecht, Netherlands, 205 p.) and from Vroon et al (1993, Journal of Geophysical Research, 98:22349-22366).</t>
  </si>
  <si>
    <t>0.707002</t>
  </si>
  <si>
    <t>0.512665</t>
  </si>
  <si>
    <t>19.399</t>
  </si>
  <si>
    <t>15.743</t>
  </si>
  <si>
    <t>39.621</t>
  </si>
  <si>
    <t>Banda Api, NE Banda arc</t>
  </si>
  <si>
    <t>N1 Basalt, Banda Neira unit. Undated Quaternary sample.  Chem data from Whitford &amp; Jezek (1979, Contrib. Mineral. Petrol, 68:141-150) and from Jezek &amp; Hutchison (1978, Bull. Volcan. 41:586-608)</t>
  </si>
  <si>
    <t>0.70451</t>
  </si>
  <si>
    <t>G3 Dacite erupted from Gunung Api.  Undated Quaternary sample.  Chem data from Whitford &amp; Jezek (1979, Contrib. Mineral. Petrol, 68:141-150) and from Jezek &amp; Hutchison (1978, Bull. Volcan. 41:586-608)</t>
  </si>
  <si>
    <t>0.70471</t>
  </si>
  <si>
    <t>G1 Dacite erupted from Gunung Api.  Undated Quaternary sample.  Chem data from Whitford &amp; Jezek (1979, Contrib. Mineral. Petrol, 68:141-150) and from Jezek &amp; Hutchison (1978, Bull. Volcan. 41:586-608)</t>
  </si>
  <si>
    <t>0.70475</t>
  </si>
  <si>
    <t>G2 Dacite erupted from Gunung Api.  Undated Quaternary sample.  Chem data from Whitford &amp; Jezek (1979, Contrib. Mineral. Petrol, 68:141-150) and from Jezek &amp; Hutchison (1978, Bull. Volcan. 41:586-608)</t>
  </si>
  <si>
    <t>G5 Rhyodacite erupted from Gunung Api.  Undated Quaternary sample.  Chem data from Whitford &amp; Jezek (1979, Contrib. Mineral. Petrol, 68:141-150) and from Jezek &amp; Hutchison (1978, Bull. Volcan. 41:586-608)</t>
  </si>
  <si>
    <t>G6 Dacite erupted from Gunung Api.  Undated Quaternary sample.  Chem data from Whitford &amp; Jezek (1979, Contrib. Mineral. Petrol, 68:141-150) and from Jezek &amp; Hutchison (1978, Bull. Volcan. 41:586-608)</t>
  </si>
  <si>
    <t>0.70473</t>
  </si>
  <si>
    <t>G7 Dacite erupted from Gunung Api.  Undated Quaternary sample.  Chem data from Whitford &amp; Jezek (1979, Contrib. Mineral. Petrol, 68:141-150) and from Jezek &amp; Hutchison (1978, Bull. Volcan. 41:586-608)</t>
  </si>
  <si>
    <t>0.70464</t>
  </si>
  <si>
    <t>G10 Dacite erupted from Gunung Api.  Undated Quaternary sample.  Chem data from Whitford &amp; Jezek (1979, Contrib. Mineral. Petrol, 68:141-150) and from Jezek &amp; Hutchison (1978, Bull. Volcan. 41:586-608)</t>
  </si>
  <si>
    <t>0.70482</t>
  </si>
  <si>
    <t>BA 1A1 Dacite from Gunung Api vent.  Undated Quaternary sample.  Chem data from Vroon (1992, Unpub. PhD thesis, Univ. Utrecht, Netherlands, 205 p.)</t>
  </si>
  <si>
    <t>BA  3A Dacite from Gunung Api vent.  Undated Quaternary sample.  Chem data from Vroon (1992, Unpub. PhD thesis, Univ. Utrecht, Netherlands, 205 p.) and from Vroon et al (1993, Journal of Geophysical Research, 98:22349-22366).</t>
  </si>
  <si>
    <t>O.704804</t>
  </si>
  <si>
    <t>0.512866</t>
  </si>
  <si>
    <t>BA 4A Dacite from Gunung Api vent.  Undated Quaternary sample.  Chem data from Vroon (1992, Unpub. PhD thesis, Univ. Utrecht, Netherlands, 205 p.)</t>
  </si>
  <si>
    <t>BANDA-4 Andesite from 1988 AD eruption of Gunung Api.  Undated Quaternary sample.  Chem data from Vroon (1992, Unpub. PhD thesis, Univ. Utrecht, Netherlands, 205 p.) and from Vroon et al (1993, Journal of Geophysical Research, 98:22349-22366).</t>
  </si>
  <si>
    <t>0.704801</t>
  </si>
  <si>
    <t>0.512870</t>
  </si>
  <si>
    <t>18.680</t>
  </si>
  <si>
    <t>15.627</t>
  </si>
  <si>
    <t>38.854</t>
  </si>
  <si>
    <t>BA 6A Dacite from Gunung Api vent.  Undated Quaternary sample.  Chem data from Vroon (1992, Unpub. PhD thesis, Univ. Utrecht, Netherlands, 205 p.) and from Vroon et al (1993, Journal of Geophysical Research, 98:22349-22366).</t>
  </si>
  <si>
    <t>0.704832</t>
  </si>
  <si>
    <t>BA 8A1 Dacite from Gunung Api vent.  Undated Quaternary sample.  Chem data from Vroon (1992, Unpub. PhD thesis, Univ. Utrecht, Netherlands, 205 p.)</t>
  </si>
  <si>
    <t>BA 9A1 Dacite from Gunung Api vent.  Undated Quaternary sample.  Chem data from Vroon (1992, Unpub. PhD thesis, Univ. Utrecht, Netherlands, 205 p.)</t>
  </si>
  <si>
    <t>BA 11A2  Andesite from Gunung Api vent.  Undated Quaternary sample.  Chem data from Vroon (1992, Unpub. PhD thesis, Univ. Utrecht, Netherlands, 205 p.) and from Vroon et al (1993, Journal of Geophysical Research, 98:22349-22366).</t>
  </si>
  <si>
    <t>0.704812</t>
  </si>
  <si>
    <t>0.512873</t>
  </si>
  <si>
    <t>18.691</t>
  </si>
  <si>
    <t>15.639</t>
  </si>
  <si>
    <t>38.910</t>
  </si>
  <si>
    <t xml:space="preserve">BA 12A Dacite from Gunung Api vent.  Undated Quaternary sample.  Chem data from Vroon (1992, Unpub. PhD thesis, Univ. Utrecht, Netherlands, 205 p.) </t>
  </si>
  <si>
    <t>BA 14A2 Dacite from Gunung Api vent.  Undated Quaternary sample.  Chem data from Vroon (1992, Unpub. PhD thesis, Univ. Utrecht, Netherlands, 205 p.)</t>
  </si>
  <si>
    <t>BA 16 Dacite from Gunung Api vent.  Undated Quaternary sample.  Chem data from Vroon (1992, Unpub. PhD thesis, Univ. Utrecht, Netherlands, 205 p.) and from Vroon et al (1993, Journal of Geophysical Research, 98:22349-22366).</t>
  </si>
  <si>
    <t>0.704836</t>
  </si>
  <si>
    <t>BA 17 Rhyodacite from Gunung Api vent.  Undated Quaternary sample.  Chem data from Vroon (1992, Unpub. PhD thesis, Univ. Utrecht, Netherlands, 205 p.)</t>
  </si>
  <si>
    <t xml:space="preserve">BA 19 Dacite from Gunung Api vent.  Undated Quaternary sample.  Chem data from Vroon (1992, Unpub. PhD thesis, Univ. Utrecht, Netherlands, 205 p.) </t>
  </si>
  <si>
    <t>BA 20A Dacite from Gunung Api vent.  Undated Quaternary sample.  Chem data from Vroon (1992, Unpub. PhD thesis, Univ. Utrecht, Netherlands, 205 p.) and from Vroon et al (1993, Journal of Geophysical Research, 98:22349-22366).</t>
  </si>
  <si>
    <t>0.704821</t>
  </si>
  <si>
    <t>BA 21A Rhyodacite.  Undated Quaternary sample.  Chem data from Vroon (1992, Unpub. PhD thesis, Univ. Utrecht, Netherlands, 205 p.)</t>
  </si>
  <si>
    <t>BA 23 Dacite from Gunung Api vent.  Undated Quaternary sample.  Chem data from Vroon (1992, Unpub. PhD thesis, Univ. Utrecht, Netherlands, 205 p.)</t>
  </si>
  <si>
    <t>BA 24A Dacite from Gunung Api vent.  Undated Quaternary sample.  Chem data from Vroon (1992, Unpub. PhD thesis, Univ. Utrecht, Netherlands, 205 p.)</t>
  </si>
  <si>
    <t>BA 25A Dacite from Gunung Api vent.  Undated Quaternary sample.  Chem data from Vroon (1992, Unpub. PhD thesis, Univ. Utrecht, Netherlands, 205 p.)</t>
  </si>
  <si>
    <t>BA 26 Dacite from Gunung Api vent.  Undated Quaternary sample.  Chem data from Vroon (1992, Unpub. PhD thesis, Univ. Utrecht, Netherlands, 205 p.)</t>
  </si>
  <si>
    <t>BA 27A Dacite from Gunung Api vent.  Undated Quaternary sample.  Chem data from Vroon (1992, Unpub. PhD thesis, Univ. Utrecht, Netherlands, 205 p.) and from Vroon et al (1993, Journal of Geophysical Research, 98:22349-22366).</t>
  </si>
  <si>
    <t>0.704840</t>
  </si>
  <si>
    <t>BB 21A3 Basaltic andesite from Banda Besar vent.  Undated Quaternary sample.  Chem data from Vroon (1992, Unpub. PhD thesis, Univ. Utrecht, Netherlands, 205 p.) and from Vroon et al (1993, Journal of Geophysical Research, 98:22349-22366).</t>
  </si>
  <si>
    <t>0.704501</t>
  </si>
  <si>
    <t>0.512911</t>
  </si>
  <si>
    <t>18.682</t>
  </si>
  <si>
    <t>15.636</t>
  </si>
  <si>
    <t>38.906</t>
  </si>
  <si>
    <t>BB 22 Basaltic andesite from Banda Besar vent.  Undated Quaternary sample.  Chem data from Vroon (1992, Unpub. PhD thesis, Univ. Utrecht, Netherlands, 205 p.)</t>
  </si>
  <si>
    <t>BB 26 Basaltic andesite from Banda Besar vent.  Undated Quaternary sample.  Chem data from Vroon (1992, Unpub. PhD thesis, Univ. Utrecht, Netherlands, 205 p.)</t>
  </si>
  <si>
    <t>BB 28 Basaltic andesite from Banda Besar vent.  Undated Quaternary sample.  Chem data from Vroon (1992, Unpub. PhD thesis, Univ. Utrecht, Netherlands, 205 p.)</t>
  </si>
  <si>
    <t>0.704614</t>
  </si>
  <si>
    <t>BN 1A2 Dacite from Banda Neira vent.  Undated Quaternary sample.  Chem data from Vroon (1992, Unpub. PhD thesis, Univ. Utrecht, Netherlands, 205 p.)</t>
  </si>
  <si>
    <t>0.704828</t>
  </si>
  <si>
    <t>BN 2A1 Dacite from Banda Neira vent.  Undated Quaternary sample.  Chem data from Vroon (1992, Unpub. PhD thesis, Univ. Utrecht, Netherlands, 205 p.)</t>
  </si>
  <si>
    <t>BN 3A2 Basalt from Banda Neira vent.  Undated Quaternary sample.  Chem data from Vroon (1992, Unpub. PhD thesis, Univ. Utrecht, Netherlands, 205 p.) and from Vroon et al (1993, Journal of Geophysical Research, 98:22349-22366).</t>
  </si>
  <si>
    <t>0.704565</t>
  </si>
  <si>
    <t>0.512838</t>
  </si>
  <si>
    <t>18.667</t>
  </si>
  <si>
    <t>15.630</t>
  </si>
  <si>
    <t>38.853</t>
  </si>
  <si>
    <t>BN 4A1 Basaltic andesite from Banda Neira vent.  Undated Quaternary sample.  Chem data from Vroon (1992, Unpub. PhD thesis, Univ. Utrecht, Netherlands, 205 p.)</t>
  </si>
  <si>
    <t xml:space="preserve"> BN 6AI Andesite from Banda Neira vent.  Undated Quaternary sample.  Chem data from Vroon (1992, Unpub. PhD thesis, Univ. Utrecht, Netherlands, 205 p.)</t>
  </si>
  <si>
    <t>BN 6AII  Andesite from Banda Neira vent.  Undated Quaternary sample.  Chem data from Vroon (1992, Unpub. PhD thesis, Univ. Utrecht, Netherlands, 205 p.)</t>
  </si>
  <si>
    <t>BN 7A  Andesite from Banda Neira vent.  Undated Quaternary sample.  Chem data from Vroon (1992, Unpub. PhD thesis, Univ. Utrecht, Netherlands, 205 p.) and from Vroon et al (1993, Journal of Geophysical Research, 98:22349-22366).</t>
  </si>
  <si>
    <t>BN 9A Basaltic andesitefrom Palau Krakah vent.  Undated Quaternary sample.  Chem data from Vroon (1992, Unpub. PhD thesis, Univ. Utrecht, Netherlands, 205 p.) and from Vroon et al (1993, Journal of Geophysical Research, 98:22349-22366).</t>
  </si>
  <si>
    <t>0.704813</t>
  </si>
  <si>
    <t>0.512834</t>
  </si>
  <si>
    <t>18.657</t>
  </si>
  <si>
    <t>15.618</t>
  </si>
  <si>
    <t>38.836</t>
  </si>
  <si>
    <t>BN 10A1  Andesite from Banda Neira vent.  Undated Quaternary sample.  Chem data from Vroon (1992, Unpub. PhD thesis, Univ. Utrecht, Netherlands, 205 p.)</t>
  </si>
  <si>
    <t>BN 11D Basalt from Banda Neira vent.  Undated Quaternary sample.  Chem data from Vroon (1992, Unpub. PhD thesis, Univ. Utrecht, Netherlands, 205 p.)</t>
  </si>
  <si>
    <t>BL 1B Rhyodacite from Banda Besar vent.  Undated Quaternary sample.  Chem data from Vroon (1992, Unpub. PhD thesis, Univ. Utrecht, Netherlands, 205 p.)</t>
  </si>
  <si>
    <t>BL 3 Andesite from Banda Besar vent.  Undated Quaternary sample.  Chem data from Vroon (1992, Unpub. PhD thesis, Univ. Utrecht, Netherlands, 205 p.)</t>
  </si>
  <si>
    <t>BL 5 Rhyodacite from Banda Besar vent.  Undated Quaternary sample.  Chem data from Vroon (1992, Unpub. PhD thesis, Univ. Utrecht, Netherlands, 205 p.)</t>
  </si>
  <si>
    <t>BL 7A1 Basaltic andesite from Banda Besar vent.  Undated Quaternary sample.  Chem data from Vroon (1992, Unpub. PhD thesis, Univ. Utrecht, Netherlands, 205 p.)</t>
  </si>
  <si>
    <t>BL 8 Andesite from Banda Besar vent.  Undated Quaternary sample.  Chem data from Vroon (1992, Unpub. PhD thesis, Univ. Utrecht, Netherlands, 205 p.)</t>
  </si>
  <si>
    <t>BL 10 Basalt from Banda Besar vent.  Undated Quaternary sample.  Chem data from Vroon (1992, Unpub. PhD thesis, Univ. Utrecht, Netherlands, 205 p.)</t>
  </si>
  <si>
    <t>BL 13 Basaltic andesite from Banda Besar vent.  Undated Quaternary sample.  Chem data from Vroon (1992, Unpub. PhD thesis, Univ. Utrecht, Netherlands, 205 p.)</t>
  </si>
  <si>
    <t>BN 1C4 Dacite from Banda Neira vent.  Undated Quaternary sample.  Chem data from Vroon (1992, Unpub. PhD thesis, Univ. Utrecht, Netherlands, 205 p.)</t>
  </si>
  <si>
    <t>BA 9B Dacite from Gunung Api vent. Undated Quaternary sample.  Chem data from Vroon (1992, Unpub. PhD thesis, Univ. Utrecht, Netherlands, 205 p.)</t>
  </si>
  <si>
    <t>Batu Hijau, Sumbawa</t>
  </si>
  <si>
    <t>SBD 091 416 Plagioclase+hornblende+magnetite+quartz-phyric Older Tonalite Porphyry, ore-productive intrusive, Batu Hijau deposit.  Least-altered sample; contains  secondary biotite+magnetite. Dated by SHRIMP U-Pb.  Data from  SL Garwin (2001, PhD Thesis, University of Western Australia</t>
  </si>
  <si>
    <t>SBD 014 612 Plagioclase+hornblende+magnetite+quartz-phyric Intermediate Tonalite Porphyry, ore-productive intrusive, Batu Hijau deposit.  Least-altered sample; contains trace secondary biotite+magnetite. Dated by SHRIMP U-Pb.  Data from  SL Garwin (2001, PhD Thesis, University of Western Australia</t>
  </si>
  <si>
    <t>SBD 14 585.1-586.0 Plagioclase+hornblende+magnetite+quartz-phyric Younger Tonalite Porphyry, weakly mineralized intrusive in ore-productive suite, Batu Hijau deposit.  Least-altered sample; contains trace secondary biotite+magnetite. Undated sample of unit dated elsewhere by SHRIMP U-Pb.  Data from  SL Garwin (2001, PhD Thesis, University of Western Australia</t>
  </si>
  <si>
    <t>SBD 41 405.0-406.8 Plagioclase+hornblende+magnetite+quartz-phyric Younger Tonalite Porphyry, weakly mineralized intrusive in ore-productive suite, Batu Hijau deposit.  Least-altered sample; contains trace secondary biotite+magnetite. Dated by SHRIMP U-Pb.  Data from  SL Garwin (2001, PhD Thesis, University of Western Australia</t>
  </si>
  <si>
    <t>SBD 021 545 Plagioclase+hornblende+magnetite+quartz-phyric Younger Tonalite Porphyry, weakly mineralized intrusive in ore-productive suite, Batu Hijau deposit.  Weak potassic alteration, with secondary biotite+magnetite. Undated sample of unit dated by SHRIMP U-Pb.  Data from  SL Garwin (2001, PhD Thesis, University of Western Australia)</t>
  </si>
  <si>
    <t>Batu Hijau, western Sumbawa</t>
  </si>
  <si>
    <t>BH1    Horhblende-porphyry diorite.  Early intrusive in Batu Hijau intrusive complex.  Chem data from M.A. Elburg et al (2005) Jour Volc Geoth Res, 140:25-47.</t>
  </si>
  <si>
    <t>bh4    Older tonalite porphyry.  Dated by SHRIMP U-Pb by SL Garwin (2001, PhD Thesis, University of Western Australia).  Chem data from M.A. Elburg et al (2005) Jour Volc Geoth Res, 140:25-47.  Chem data from M.A. Elburg et al (2005) Jour Volc Geoth Res, 140:25-47.</t>
  </si>
  <si>
    <t>bh6    Older tonalite porphyry.  Dated by SHRIMP U-Pb by SL Garwin (2001, PhD Thesis, University of Western Australia).  Chem data from M.A. Elburg et al (2005) Jour Volc Geoth Res, 140:25-47.</t>
  </si>
  <si>
    <t>bh7    Younger tonalite porphyry.  Undated sample of unit dated by SHRIMP U-Pb.  Data from  SL Garwin (2001, PhD Thesis, University of Western Australia).  Chem data from M.A. Elburg et al (2005) Jour Volc Geoth Res, 140:25-47.</t>
  </si>
  <si>
    <t>bh12    Younger tonalite porphyry.  Undated sample of unit dated by SHRIMP U-Pb.  Data from  SL Garwin (2001, PhD Thesis, University of Western Australia).  Chem data from M.A. Elburg et al (2005) Jour Volc Geoth Res, 140:25-47.</t>
  </si>
  <si>
    <t>bh13    Older tonalite porphyry.  Dated by SHRIMP U-Pb by SL Garwin (2001, PhD Thesis, University of Western Australia).  Chem data from M.A. Elburg et al (2005) Jour Volc Geoth Res, 140:25-47.</t>
  </si>
  <si>
    <t>bh15    Hornblende diorite of Batu Hijau intrusive complex.  Chem data from M.A. Elburg et al (2005) Jour Volc Geoth Res, 140:25-47.</t>
  </si>
  <si>
    <t>bh19    Volcanics associated with Batu Hijau intrusive complex.  Undated. Chem data from M.A. Elburg et al (2005) Jour Volc Geoth Res, 140:25-47.</t>
  </si>
  <si>
    <t>bh20    Dark tonalite.  Undated sample from Batu Hijau intrusive complex.  Chem data from M.A. Elburg et al (2005) Jour Volc Geoth Res, 140:25-47.</t>
  </si>
  <si>
    <t>98100402   volcanic lithic breccia  with 0-20% subrounded-subangular andesitic clasts &lt; 6cm; matrix supported ;  least-altered sample.    Lat-long are approximate.  Undated sample.  Chem data from ML Fiorentini &amp; SL Garwin (2010, Contrib. Mineral. Petrol. 159:819-837)</t>
  </si>
  <si>
    <t>97092453   hbl-plag phyric andesite intrusive;  least-altered   Lat-long are approximate.  Undated sample.  Chem data from ML Fiorentini &amp; SL Garwin (2010, Contrib. Mineral. Petrol. 159:819-837)</t>
  </si>
  <si>
    <t>97101030   quartz diorite;  least-altered  Lat-long are approximate.  Undated sample.  Chem data from ML Fiorentini &amp; SL Garwin (2010, Contrib. Mineral. Petrol. 159:819-837)</t>
  </si>
  <si>
    <t>97091713   granodiorite dyke;  least-altered  Lat-long are approximate.  Undated sample.  Chem data from ML Fiorentini &amp; SL Garwin (2010, Contrib. Mineral. Petrol. 159:819-837)</t>
  </si>
  <si>
    <t>SRD 02 305  Arung Ara porphyritic hornblende tonalite;  least-altered  Lat-long are approximate.  Undated sample.  Chem data from ML Fiorentini &amp; SL Garwin (2010, Contrib. Mineral. Petrol. 159:819-837)</t>
  </si>
  <si>
    <t>97101143   porphyritic tonalite;  least-altered  Lat-long are approximate.  Undated sample.  Chem data from ML Fiorentini &amp; SL Garwin (2010, Contrib. Mineral. Petrol. 159:819-837)</t>
  </si>
  <si>
    <t>SBD 41 405   Young Tonalite;  least-altered  Lat-long are approximate.  Undated sample.  Chem data from ML Fiorentini &amp; SL Garwin (2010, Contrib. Mineral. Petrol. 159:819-837)</t>
  </si>
  <si>
    <t>Yt Young tonalite porphyry Mean of 3 samples.  Lat-long approximate.  Chem data from Idrus et al (2009) Resource Geology 59:215-230.</t>
  </si>
  <si>
    <t>Qde Equigranular quartz diorite.  Mean of 4 samples.  Lat-long approximate.  Chem data from Idrus et al (2009) Resource Geology 59:215-230.</t>
  </si>
  <si>
    <t>98071101B   hbl-plag phyric andesite intrusive;  least-altered  Lat-long are approximate.  Undated sample.  Chem data from ML Fiorentini &amp; SL Garwin (2010, Contrib. Mineral. Petrol. 159:819-837)</t>
  </si>
  <si>
    <t>bh14    metavolcanic country rock of Batu Hijau intrusive complex.  Undated.  Chem data from M.A. Elburg et al (2005) Jour Volc Geoth Res, 140:25-47.</t>
  </si>
  <si>
    <t>Min Age (Ma)</t>
  </si>
  <si>
    <t>Max Age (Ma)</t>
  </si>
  <si>
    <t>(Eu/Eu*)Yb</t>
  </si>
  <si>
    <t>Planchon</t>
  </si>
  <si>
    <t>1PL5 Ol+plag-porphyry basaltic andesite lava, pre-caldera stage of stratovolcano Volcan Planchon (Tormey et al, 1995, J. Petrol., v.36, p.265-298)</t>
  </si>
  <si>
    <t>1PL7 Ol+plag+aug-porphyry basaltic lava, pre-caldera stage of stratovolcano Volcan Planchon (Tormey et al, 1995, J. Petrol., v.36, p.265-298)</t>
  </si>
  <si>
    <t>1PL9 Ol+plag+aug-porphyry basaltic lava, pre-caldera stage of stratovolcano Volcan Planchon (Tormey et al, 1995, J. Petrol., v.36, p.265-298)</t>
  </si>
  <si>
    <t>2PL1 Ol+plag-porphyry basaltic andesite lava, pre-caldera stage of stratovolcano Volcan Planchon (Tormey et al, 1995, J. Petrol., v.36, p.265-298)</t>
  </si>
  <si>
    <t>2PL12 Ol+plag-porphyry basaltic andesite lava, pre-caldera stage of stratovolcano Volcan Planchon (Tormey et al, 1995, J. Petrol., v.36, p.265-298)</t>
  </si>
  <si>
    <t>2PL13 Ol+plag-porphyry basaltic andesite lava, pre-caldera stage of stratovolcano Volcan Planchon (Tormey et al, 1995, J. Petrol., v.36, p.265-298)</t>
  </si>
  <si>
    <t>2PL14 Ol+plag-porphyry basaltic andesite lava, pre-caldera stage of stratovolcano Volcan Planchon (Tormey et al, 1995, J. Petrol., v.36, p.265-298)</t>
  </si>
  <si>
    <t>2PL15 Ol+plag-porphyry basaltic andesite lava, pre-caldera stage of stratovolcano Volcan Planchon (Tormey et al, 1995, J. Petrol., v.36, p.265-298)</t>
  </si>
  <si>
    <t>2PL16 Ol+plag-porphyry basaltic andesite lava, pre-caldera stage of stratovolcano Volcan Planchon (Tormey et al, 1995, J. Petrol., v.36, p.265-298)</t>
  </si>
  <si>
    <t>2PL17 Ol+plag-porphyry basaltic andesite lava, pre-caldera stage of stratovolcano Volcan Planchon (Tormey et al, 1995, J. Petrol., v.36, p.265-298)</t>
  </si>
  <si>
    <t>2PL18 Ol+plag-porphyry basaltic andesite lava, pre-caldera stage of stratovolcano Volcan Planchon (Tormey et al, 1995, J. Petrol., v.36, p.265-298)</t>
  </si>
  <si>
    <t>2PL19 Ol+plag-porphyry basaltic andesite lava, pre-caldera stage of stratovolcano Volcan Planchon (Tormey et al, 1995, J. Petrol., v.36, p.265-298)</t>
  </si>
  <si>
    <t>2PL21 Ol+plag-porphyry basaltic andesite lava, pre-caldera stage of stratovolcano Volcan Planchon (Tormey et al, 1995, J. Petrol., v.36, p.265-298)</t>
  </si>
  <si>
    <t>2PL22 Ol+plag-porphyry basaltic andesite lava, pre-caldera stage of stratovolcano Volcan Planchon (Tormey et al, 1995, J. Petrol., v.36, p.265-298)</t>
  </si>
  <si>
    <t>2PL23 Ol+plag-porphyry basaltic andesite lava, pre-caldera stage of stratovolcano Volcan Planchon (Tormey et al, 1995, J. Petrol., v.36, p.265-298)</t>
  </si>
  <si>
    <t>2PL24 Ol+plag-porphyry basaltic andesite lava, pre-caldera stage of stratovolcano Volcan Planchon (Tormey et al, 1995, J. Petrol., v.36, p.265-298)</t>
  </si>
  <si>
    <t>2PL25 Ol+plag-porphyry basaltic andesite lava, pre-caldera stage of stratovolcano Volcan Planchon (Tormey et al, 1995, J. Petrol., v.36, p.265-298)</t>
  </si>
  <si>
    <t>2PL30 Ol+plag-porphyry basaltic andesite lava, pre-caldera stage of stratovolcano Volcan Planchon (Tormey et al, 1995, J. Petrol., v.36, p.265-298)</t>
  </si>
  <si>
    <t>2PL31 Ol+plag-porphyry basaltic andesite lava, pre-caldera stage of stratovolcano Volcan Planchon (Tormey et al, 1995, J. Petrol., v.36, p.265-298)</t>
  </si>
  <si>
    <t>2PL6 Ol+plag-porphyry basaltic lava, pre-caldera stage of stratovolcano Volcan Planchon (Tormey et al, 1995, J. Petrol., v.36, p.265-298)</t>
  </si>
  <si>
    <t>2PL8 Ol+plag+aug-porphyry basaltic lava, pre-caldera stage of stratovolcano Volcan Planchon (Tormey et al, 1995, J. Petrol., v.36, p.265-298)</t>
  </si>
  <si>
    <t>3PL10 Ol+plag-porphyry basaltic andesite lava, pre-caldera stage of stratovolcano Volcan Planchon (Tormey et al, 1995, J. Petrol., v.36, p.265-298)</t>
  </si>
  <si>
    <t>3PL27 Ol+plag-porphyry basaltic andesite lava, pre-caldera stage of stratovolcano Volcan Planchon (Tormey et al, 1995, J. Petrol., v.36, p.265-298)</t>
  </si>
  <si>
    <t>3PL28 Ol+plag-porphyry basaltic andesite lava, pre-caldera stage of stratovolcano Volcan Planchon (Tormey et al, 1995, J. Petrol., v.36, p.265-298)</t>
  </si>
  <si>
    <t>3PL29 Ol+plag-porphyry basaltic andesite lava, pre-caldera stage of stratovolcano Volcan Planchon (Tormey et al, 1995, J. Petrol., v.36, p.265-298)</t>
  </si>
  <si>
    <t>PP 0 Basaltic andesite, Planchon-Peteroa stratovolcano, (Fierstein et al, 1989, U.S. Geol. Surv. Open File Rept. 89-78, 13p (majors &amp; trace elements); Hildreth &amp; Moorbath, 1988, Con. Min. Pet., v.98, p.455-489 (isotopes))</t>
  </si>
  <si>
    <t>PP 3 Basaltic andesite, Planchon-Peteroa stratovolcano, (Fierstein et al, 1989, U.S. Geol. Surv. Open File Rept. 89-78, 13p (majors &amp; trace elements); Hildreth &amp; Moorbath, 1988, Con. Min. Pet., v.98, p.455-489 (isotopes))</t>
  </si>
  <si>
    <t>PP Basalt, Planchon-Peteroa stratovolcano, (Fierstein et al, 1989, U.S. Geol. Surv. Open File Rept. 89-78, 13p (majors &amp; trace elements); Hildreth &amp; Moorbath, 1988, Con. Min. Pet., v.98, p.455-489 (isotopes))</t>
  </si>
  <si>
    <t>PP-2 Basalt, Planchon-Peteroa stratovolcano, (Fierstein et al, 1989, U.S. Geol. Surv. Open File Rept. 89-78, 13p (majors &amp; trace elements); Hildreth &amp; Moorbath, 1988, Con. Min. Pet., v.98, p.455-489 (isotopes))</t>
  </si>
  <si>
    <t>PP-6 Andesite, Planchon-Peteroa stratovolcano, (Fierstein et al, 1989, U.S. Geol. Surv. Open File Rept. 89-78, 13p (majors &amp; trace elements); Hildreth &amp; Moorbath, 1988, Con. Min. Pet., v.98, p.455-489 (isotopes))</t>
  </si>
  <si>
    <t>PP-7 Andesite, Planchon-Peteroa stratovolcano, (Fierstein et al, 1989, U.S. Geol. Surv. Open File Rept. 89-78, 13p (majors &amp; trace elements); Hildreth &amp; Moorbath, 1988, Con. Min. Pet., v.98, p.455-489 (isotopes))</t>
  </si>
  <si>
    <t>PP-8 Dacite, Planchon-Peteroa stratovolcano, (Fierstein et al, 1989, U.S. Geol. Surv. Open File Rept. 89-78, 13p (majors &amp; trace elements); Hildreth &amp; Moorbath, 1988, Con. Min. Pet., v.98, p.455-489 (isotopes))</t>
  </si>
  <si>
    <t>Peteroa</t>
  </si>
  <si>
    <t>PT1 Ol+plag+aug-porphyry basaltic andesite lava erupted from Peteroa vent on NW flank of stratovolcano Volcan Azufre; Holocene (Tormey et al, 1995, J. Petrol., v.36, p.265-298)</t>
  </si>
  <si>
    <t>PT2 Ol+plag+aug-porphyry basaltic andesite lava erupted from Peteroa vent on NW flank of stratovolcano Volcan Azufre; Holocene (Tormey et al, 1995, J. Petrol., v.36, p.265-298)</t>
  </si>
  <si>
    <t>PT3 Ol+plag+aug-porphyry basaltic andesite lava erupted from Peteroa vent on NW flank of stratovolcano Volcan Azufre; Holocene (Tormey et al, 1995, J. Petrol., v.36, p.265-298)</t>
  </si>
  <si>
    <t>PT4 Ol+plag+aug-porphyry basaltic andesite lava erupted from Peteroa vent on NW flank of stratovolcano Volcan Azufre; Holocene (Tormey et al, 1995, J. Petrol., v.36, p.265-298)</t>
  </si>
  <si>
    <t>PT5 Ol+plag+aug-porphyry basaltic andesite lava erupted from Peteroa vent on NW flank of stratovolcano Volcan Azufre; Holocene (Tormey et al, 1995, J. Petrol., v.36, p.265-298)</t>
  </si>
  <si>
    <t>PT6 Plag+aug+opx-porphyry rhyodacite erupted from Peteroa vent on NW flank of stratovolcano Volcan Azufre; Holocene (Tormey et al, 1995, J. Petrol., v.36, p.265-298)</t>
  </si>
  <si>
    <t>PT6B Plag+aug+opx-porphyry andesite lava erupted from Peteroa vent on NW flank of stratovolcano Volcan Azufre; Holocene (Tormey et al, 1995, J. Petrol., v.36, p.265-298)</t>
  </si>
  <si>
    <t>PT7 Plag+aug+opx-porphyry dacite erupted from Peteroa vent on NW flank of stratovolcano Volcan Azufre; Holocene (Tormey et al, 1995, J. Petrol., v.36, p.265-298)</t>
  </si>
  <si>
    <t>PT8 Ol+plag+aug-porphyry basaltic andesite lava erupted from Peteroa vent on NW flank of stratovolcano Volcan Azufre; Holocene (Tormey et al, 1995, J. Petrol., v.36, p.265-298)</t>
  </si>
  <si>
    <t>PT9 Ol+plag+aug-porphyry basaltic andesite lava erupted from Peteroa vent on NW flank of stratovolcano Volcan Azufre; Holocene (Tormey et al, 1995, J. Petrol., v.36, p.265-298)</t>
  </si>
  <si>
    <t>Cerro Azufre</t>
  </si>
  <si>
    <t>AZ1 Plag+aug+opx-porphyry dacite of stratovolcano Cerro Azufre; undated glaciated late Pleistocene age (Tormey et al, 1995, J. Petrol., v.36, p.265-298)</t>
  </si>
  <si>
    <t>AZ10 Plag+aug+opx-porphyry dacite of stratovolcano Cerro Azufre; undated glaciated late Pleistocene age (Tormey et al, 1995, J. Petrol., v.36, p.265-298)</t>
  </si>
  <si>
    <t>AZ11 Plag+aug+opx-porphyry dacite of stratovolcano Cerro Azufre; undated glaciated late Pleistocene age (Tormey et al, 1995, J. Petrol., v.36, p.265-298)</t>
  </si>
  <si>
    <t>AZ12 Plag+aug+opx-porphyry dacite of stratovolcano Cerro Azufre; undated glaciated late Pleistocene age (Tormey et al, 1995, J. Petrol., v.36, p.265-298)</t>
  </si>
  <si>
    <t>AZ13  Ol+plag+aug-porphyry basaltic andesite lava of stratovolcano Cerro Azufre; undated glaciated late Pleistocene age (Tormey et al, 1995, J. Petrol., v.36, p.265-298)</t>
  </si>
  <si>
    <t>AZ14 Ol+plag+aug-porphyry basaltic andesite lava of stratovolcano Cerro Azufre; undated glaciated late Pleistocene age (Tormey et al, 1995, J. Petrol., v.36, p.265-298)</t>
  </si>
  <si>
    <t>AZ15 Ol+plag+aug-porphyry andesite lava of stratovolcano Cerro Azufre; undated glaciated late Pleistocene age (Tormey et al, 1995, J. Petrol., v.36, p.265-298)</t>
  </si>
  <si>
    <t>AZ16 Ol+plag+aug-porphyry basaltic andesite lava of stratovolcano Cerro Azufre; undated glaciated late Pleistocene age (Tormey et al, 1995, J. Petrol., v.36, p.265-298)</t>
  </si>
  <si>
    <t>AZ17  Ol+plag+aug-porphyry basaltic andesite lava of stratovolcano Cerro Azufre; undated glaciated late Pleistocene age (Tormey et al, 1995, J. Petrol., v.36, p.265-298)</t>
  </si>
  <si>
    <t>AZ18 Plag+aug+opx-porphyry dacite of stratovolcano Cerro Azufre; undated (Tormey et al, 1995, J. Petrol., v.36, p.265-298)</t>
  </si>
  <si>
    <t>AZ2 Plag+aug+opx-porphyry dacite of stratovolcano Cerro Azufre; undated glaciated late Pleistocene age (Tormey et al, 1995, J. Petrol., v.36, p.265-298)</t>
  </si>
  <si>
    <t>AZ3 Ol+plag+aug-porphyry basaltic andesite lava of stratovolcano Cerro Azufre; undated glaciated late Pleistocene age (Tormey et al, 1995, J. Petrol., v.36, p.265-298)</t>
  </si>
  <si>
    <t>AZ4 Ol+plag+aug-porphyry basaltic andesite lava of stratovolcano Cerro Azufre; undated glaciated late Pleistocene age (Tormey et al, 1995, J. Petrol., v.36, p.265-298)</t>
  </si>
  <si>
    <t>AZ5 Ol+plag+aug-porphyry basaltic andesite lava of stratovolcano Cerro Azufre; undated glaciated late Pleistocene age (Tormey et al, 1995, J. Petrol., v.36, p.265-298)</t>
  </si>
  <si>
    <t>AZ6 Ol+plag+aug-porphyry basaltic andesite lava of stratovolcano Cerro Azufre; undated glaciated late Pleistocene age (Tormey et al, 1995, J. Petrol., v.36, p.265-298)</t>
  </si>
  <si>
    <t>AZ7 Plag+aug+opx-porphyry dacite of stratovolcano Cerro Azufre; undated glaciated late Pleistocene age (Tormey et al, 1995, J. Petrol., v.36, p.265-298)</t>
  </si>
  <si>
    <t>AZ8 Plag+aug+opx-porphyry dacite of stratovolcano Cerro Azufre; undated glaciated late Pleistocene age (Tormey et al, 1995, J. Petrol., v.36, p.265-298)</t>
  </si>
  <si>
    <t>AZ9 Plag+aug+opx-porphyry dacite of stratovolcano Cerro Azufre; undated glaciated late Pleistocene age (Tormey et al, 1995, J. Petrol., v.36, p.265-298)</t>
  </si>
  <si>
    <t>Descabezado Grande</t>
  </si>
  <si>
    <t>060283-2 Descabezado Grande stratocone; basaltic andesite lava; undated, late Pleistocene-Holocene (Hickey et al '86 JGR v91 p.5963-5983)</t>
  </si>
  <si>
    <t>060283-9 Descabezado Grande stratocone; basaltic andesite lava; undated, late Pleistocene-Holocene (Hickey et al '86 JGR v91 p.5963-5983)</t>
  </si>
  <si>
    <t>Calabozos</t>
  </si>
  <si>
    <t>Cerro del Medio caldera rim basaltic andesite lava plag+aug+opx-phenos, Calabozos caldera; K-Ar date; Grunder &amp; Mahood, Jour. Petrol., v.29, p.831-867)</t>
  </si>
  <si>
    <t>Cerro del Medio caldera rim rhyodacite pumice fall with plag+aug+opx-phenos, Calabozos caldera; K-Ar date; Grunder &amp; Mahood, Jour. Petrol., v.29, p.831-867) rhyodacite tuff</t>
  </si>
  <si>
    <t>D2 -25B Andesite, Descabezado Grande stratovolcano, (Fierstein et al, 1989, U.S. Geol. Surv. Open File Rept. 89-78, 13p (majors &amp; trace elements); Hildreth &amp; Moorbath, 1988, Con. Min. Pet., v.98, p.455-489 (isotopes))</t>
  </si>
  <si>
    <t>Escorias cones dacite lava with plag+aug+opx-phenos, Calabozos caldera; K-Ar date; Grunder &amp; Mahood, Jour. Petrol., v.29, p.831-867)</t>
  </si>
  <si>
    <t>North Rim welded pumice/tuff rhyodacite, Calabozos caldera; K-Ar date; Grunder &amp; Mahood, Jour. Petrol., v.29, p.831-867)</t>
  </si>
  <si>
    <t>Post-S, post-resurgence andesite moat lava with plag+aug+opx+oxide phenos, Calabozos caldera; K-Ar date; Grunder &amp; Mahood, Jour. Petrol., v.29, p.831-867)</t>
  </si>
  <si>
    <t>Post-S, pre-resurgence rhyodacite agglutinate lava with plag+aug+Fe-Ti oxides+opx±hornblende-phenos, Calabozos caldera; K-Ar date; Grunder &amp; Mahood, Jour. Petrol., v.29, p.831-867)</t>
  </si>
  <si>
    <t>Post-V intracaldera andesite lava with plag+aug+opx+Fe-Ti oxide phenos, Calabozos caldera; K-Ar date; Grunder &amp; Mahood, Jour. Petrol., v.29, p.831-867)</t>
  </si>
  <si>
    <t>Q-60 Basaltic andesite, Descabezado Grande stratovolcano, (Fierstein et al, 1989, U.S. Geol. Surv. Open File Rept. 89-78, 13p (majors &amp; trace elements); Hildreth &amp; Moorbath, 1988, Con. Min. Pet., v.98, p.455-489 (isotopes))</t>
  </si>
  <si>
    <t>Q-62 Andesite, Descabezado Grande stratovolcano, (Fierstein et al, 1989, U.S. Geol. Surv. Open File Rept. 89-78, 13p (majors &amp; trace elements); Hildreth &amp; Moorbath, 1988, Con. Min. Pet., v.98, p.455-489 (isotopes))</t>
  </si>
  <si>
    <t>Q-63 Dacite, Descabezado Grande stratovolcano, (Fierstein et al, 1989, U.S. Geol. Surv. Open File Rept. 89-78, 13p (majors &amp; trace elements); Hildreth &amp; Moorbath, 1988, Con. Min. Pet., v.98, p.455-489 (isotopes))</t>
  </si>
  <si>
    <t>Q-64 Andesite, Descabezado Grande stratovolcano, (Fierstein et al, 1989, U.S. Geol. Surv. Open File Rept. 89-78, 13p (majors &amp; trace elements); Hildreth &amp; Moorbath, 1988, Con. Min. Pet., v.98, p.455-489 (isotopes))</t>
  </si>
  <si>
    <t>Unit L, Loma Seca tuff, rhyodacite with plag+aug+Fe-Ti oxides+opx±hornblende-phenos, earliest caldera-forming eruption of Calabozos caldera; K-Ar date; Grunder &amp; Mahood, Jour. Petrol., v.29, p.831-867)</t>
  </si>
  <si>
    <t>Unit S, Loma Seca tuff, dacite with plag+aug+Fe-Ti oxides+opx±hornblende-phenos, latest caldera-forming eruption of Calabozos caldera; K-Ar date; Grunder &amp; Mahood, Jour. Petrol., v.29, p.831-867)</t>
  </si>
  <si>
    <t>Unit S, Loma Seca tuff, rhyodacite with plag+opx+Fe-Ti oxides+aug±biot-phenos, latest caldera-forming eruption of Calabozos caldera; K-Ar date; Grunder &amp; Mahood, Jour. Petrol., v.29, p.831-867)</t>
  </si>
  <si>
    <t>Unit V, Loma Seca tuff, basaltic andesite inclusion in rhyodacite tuff, middle caldera-forming eruption of Calabozos caldera; K-Ar date; Grunder &amp; Mahood, Jour. Petrol., v.29, p.831-867)</t>
  </si>
  <si>
    <t>Unit V, Loma Seca tuff, dacite with plag+aug+Fe-Ti oxides+opx±hornblende-phenos, middle caldera-forming eruption of Calabozos caldera; K-Ar date; Grunder &amp; Mahood, Jour. Petrol., v.29, p.831-867)</t>
  </si>
  <si>
    <t>Unit V, Loma Seca tuff, rhyodacite with plag+aug+Fe-Ti oxides+opx±biot±quartz-phenos, middle caldera-forming eruption of Calabozos caldera; K-Ar date; Grunder &amp; Mahood, Jour. Petrol., v.29, p.831-867)</t>
  </si>
  <si>
    <t>Quizapu-Cerro Azul</t>
  </si>
  <si>
    <t>C85-2 Basaltic andesite, old shield part of Cerro Azul stratovolcano, (Fierstein et al, 1989, U.S. Geol. Surv. Open File Rept. 89-78, 13p (majors &amp; trace elements); Hildreth &amp; Moorbath, 1988, Con. Min. Pet., v.98, p.455-489 (isotopes))</t>
  </si>
  <si>
    <t>Q 7 Basaltic andesite, Quizapu stratovolcano, (Fierstein et al, 1989, U.S. Geol. Surv. Open File Rept. 89-78, 13p (majors &amp; trace elements); Hildreth &amp; Moorbath, 1988, Con. Min. Pet., v.98, p.455-489 (isotopes))</t>
  </si>
  <si>
    <t>Q 9 Hornblende Rhyolite, Quizapu stratovolcano, (Fierstein et al, 1989, U.S. Geol. Surv. Open File Rept. 89-78, 13p (majors &amp; trace elements); Hildreth &amp; Moorbath, 1988, Con. Min. Pet., v.98, p.455-489 (isotopes))</t>
  </si>
  <si>
    <t>Q-2 Hornblende Rhyodacite, Quizapu stratovolcano, (Fierstein et al, 1989, U.S. Geol. Surv. Open File Rept. 89-78, 13p (majors &amp; trace elements); Hildreth &amp; Moorbath, 1988, Con. Min. Pet., v.98, p.455-489 (isotopes))</t>
  </si>
  <si>
    <t>Q-22 Hornblende Rhyodacite, Quizapu stratovolcano, (Fierstein et al, 1989, U.S. Geol. Surv. Open File Rept. 89-78, 13p (majors &amp; trace elements); Hildreth &amp; Moorbath, 1988, Con. Min. Pet., v.98, p.455-489 (isotopes))</t>
  </si>
  <si>
    <t>Q-27 Basaltic andesite, peripheral cone on Cerro Azul stratovolcano, (Fierstein et al, 1989, U.S. Geol. Surv. Open File Rept. 89-78, 13p (majors &amp; trace elements); Hildreth &amp; Moorbath, 1988, Con. Min. Pet., v.98, p.455-489 (isotopes))</t>
  </si>
  <si>
    <t>Q-28 Basaltic andesite, peripheral cone on Cerro Azul stratovolcano, (Fierstein et al, 1989, U.S. Geol. Surv. Open File Rept. 89-78, 13p (majors &amp; trace elements); Hildreth &amp; Moorbath, 1988, Con. Min. Pet., v.98, p.455-489 (isotopes))</t>
  </si>
  <si>
    <t>Q-29 Basaltic andesite, peripheral cone on Cerro Azul stratovolcano, (Fierstein et al, 1989, U.S. Geol. Surv. Open File Rept. 89-78, 13p (majors &amp; trace elements); Hildreth &amp; Moorbath, 1988, Con. Min. Pet., v.98, p.455-489 (isotopes))</t>
  </si>
  <si>
    <t>Q-29A Rhyodacite, peripheral cone on Cerro Azul stratovolcano, (Fierstein et al, 1989, U.S. Geol. Surv. Open File Rept. 89-78, 13p (majors &amp; trace elements); Hildreth &amp; Moorbath, 1988, Con. Min. Pet., v.98, p.455-489 (isotopes))</t>
  </si>
  <si>
    <t>Q-30 Basaltic andesite, peripheral cone on Cerro Azul stratovolcano, (Fierstein et al, 1989, U.S. Geol. Surv. Open File Rept. 89-78, 13p (majors &amp; trace elements); Hildreth &amp; Moorbath, 1988, Con. Min. Pet., v.98, p.455-489 (isotopes))</t>
  </si>
  <si>
    <t>Q-32 Basalt, old shield part of Cerro Azul stratovolcano, (Fierstein et al, 1989, U.S. Geol. Surv. Open File Rept. 89-78, 13p (majors &amp; trace elements); Hildreth &amp; Moorbath, 1988, Con. Min. Pet., v.98, p.455-489 (isotopes))</t>
  </si>
  <si>
    <t>Q-36 Hornblende Rhyodacite, Quizapu stratovolcano, (Fierstein et al, 1989, U.S. Geol. Surv. Open File Rept. 89-78, 13p (majors &amp; trace elements); Hildreth &amp; Moorbath, 1988, Con. Min. Pet., v.98, p.455-489 (isotopes))</t>
  </si>
  <si>
    <t>Q-42 Basalt, old shield part of Cerro Azul stratovolcano, (Fierstein et al, 1989, U.S. Geol. Surv. Open File Rept. 89-78, 13p (majors &amp; trace elements); Hildreth &amp; Moorbath, 1988, Con. Min. Pet., v.98, p.455-489 (isotopes))</t>
  </si>
  <si>
    <t>Q-44 Basaltic andesite, old shield part of Cerro Azul stratovolcano, (Fierstein et al, 1989, U.S. Geol. Surv. Open File Rept. 89-78, 13p (majors &amp; trace elements); Hildreth &amp; Moorbath, 1988, Con. Min. Pet., v.98, p.455-489 (isotopes))</t>
  </si>
  <si>
    <t>Q-45 Basaltic andesite, main cone of Cerro Azul stratovolcano, (Fierstein et al, 1989, U.S. Geol. Surv. Open File Rept. 89-78, 13p (majors &amp; trace elements); Hildreth &amp; Moorbath, 1988, Con. Min. Pet., v.98, p.455-489 (isotopes))</t>
  </si>
  <si>
    <t>Q-47 Dacite, main cone of Cerro Azul stratovolcano, (Fierstein et al, 1989, U.S. Geol. Surv. Open File Rept. 89-78, 13p (majors &amp; trace elements); Hildreth &amp; Moorbath, 1988, Con. Min. Pet., v.98, p.455-489 (isotopes))</t>
  </si>
  <si>
    <t>Q-47A Basaltic andesite, main cone of Cerro Azul stratovolcano, (Fierstein et al, 1989, U.S. Geol. Surv. Open File Rept. 89-78, 13p (majors &amp; trace elements); Hildreth &amp; Moorbath, 1988, Con. Min. Pet., v.98, p.455-489 (isotopes))</t>
  </si>
  <si>
    <t>Q-5 Hornblende Dacite, Quizapu stratovolcano, (Fierstein et al, 1989, U.S. Geol. Surv. Open File Rept. 89-78, 13p (majors &amp; trace elements); Hildreth &amp; Moorbath, 1988, Con. Min. Pet., v.98, p.455-489 (isotopes))</t>
  </si>
  <si>
    <t>Q-53 Andesite, main cone of Cerro Azul stratovolcano, (Fierstein et al, 1989, U.S. Geol. Surv. Open File Rept. 89-78, 13p (majors &amp; trace elements); Hildreth &amp; Moorbath, 1988, Con. Min. Pet., v.98, p.455-489 (isotopes))</t>
  </si>
  <si>
    <t>Q-55 Rhyodacite, main cone of Cerro Azul stratovolcano, (Fierstein et al, 1989, U.S. Geol. Surv. Open File Rept. 89-78, 13p (majors &amp; trace elements); Hildreth &amp; Moorbath, 1988, Con. Min. Pet., v.98, p.455-489 (isotopes))</t>
  </si>
  <si>
    <t>Q-58 Basaltic andesite, main cone of Cerro Azul stratovolcano, (Fierstein et al, 1989, U.S. Geol. Surv. Open File Rept. 89-78, 13p (majors &amp; trace elements); Hildreth &amp; Moorbath, 1988, Con. Min. Pet., v.98, p.455-489 (isotopes))</t>
  </si>
  <si>
    <t>Q-66 Andesite, main cone of Cerro Azul stratovolcano, (Fierstein et al, 1989, U.S. Geol. Surv. Open File Rept. 89-78, 13p (majors &amp; trace elements); Hildreth &amp; Moorbath, 1988, Con. Min. Pet., v.98, p.455-489 (isotopes))</t>
  </si>
  <si>
    <t>Q-9 Andesite, Quizapu stratovolcano, (Fierstein et al, 1989, U.S. Geol. Surv. Open File Rept. 89-78, 13p (majors &amp; trace elements); Hildreth &amp; Moorbath, 1988, Con. Min. Pet., v.98, p.455-489 (isotopes))</t>
  </si>
  <si>
    <t>Colbun</t>
  </si>
  <si>
    <t>10 Andesite sill intruding lower unit, Colbun Formation, Linares Precordillera; K-Ar date (Vergara et al, 1999, Rev. Geol. Chile, v.26, p.23-41)</t>
  </si>
  <si>
    <t>11 Andesitic lava, lower unit, Colbun Formation, Linares Precordillera; K-Ar date (Vergara et al, 1999, Rev. Geol. Chile, v.26, p.23-41)</t>
  </si>
  <si>
    <t>12 Basaltic andesite stock intruding lower unit, Colbun Formation, Linares Precordillera; K-Ar date (Vergara et al, 1999, Rev. Geol. Chile, v.26, p.23-41)</t>
  </si>
  <si>
    <t>126 Vitrophyric rhyolite, lower unit, Colbun Formation, Linares Precordillera; K-Ar date (Vergara et al, 1999, Rev. Geol. Chile, v.26, p.23-41)</t>
  </si>
  <si>
    <t>133 Andesite lava, lower unit, Colbun Formation, Linares Precordillera; K-Ar date (Vergara et al, 1999, Rev. Geol. Chile, v.26, p.23-41)</t>
  </si>
  <si>
    <t>17 Basaltic sill intruding lower unit, lower unit, Colbun Formation, Linares Precordillera; K-Ar date (Vergara et al, 1999, Rev. Geol. Chile, v.26, p.23-41)</t>
  </si>
  <si>
    <t>17-A Rhyolitic welded tuff, lower unit, Colbun Formation, Linares Precordillera; K-Ar date (Vergara et al, 1999, Rev. Geol. Chile, v.26, p.23-41)</t>
  </si>
  <si>
    <t>18-V Dacitic welded tuff, lower unit, Colbun Formation, Linares Precordillera; K-Ar date (Vergara et al, 1999, Rev. Geol. Chile, v.26, p.23-41)</t>
  </si>
  <si>
    <t>67 Basaltic andesite dike intruding lower unit, Colbun Formation, Linares Precordillera; K-Ar date (Vergara et al, 1999, Rev. Geol. Chile, v.26, p.23-41)</t>
  </si>
  <si>
    <t>72 Basaltic lava, upper unit, Colbun Formation, Linares Precordillera; K-Ar date (Vergara et al, 1999, Rev. Geol. Chile, v.26, p.23-41)</t>
  </si>
  <si>
    <t>77 Augite-porphyry basaltic lava, Colbun Formation, lower unit, Linares Precordillera; K-Ar date (Vergara et al, 1999, Rev. Geol. Chile, v.26, p.23-41)</t>
  </si>
  <si>
    <t>9 Augite-porphyry basaltic andesite lava, , Colbun Formation, lower unit, Linares Precordillera; K-Ar date (Vergara et al, 1999, Rev. Geol. Chile, v.26, p.23-41)</t>
  </si>
  <si>
    <t>Colbun-Machicura</t>
  </si>
  <si>
    <t>CM10, plag-opx-hornblende-porphyry andesite volcanic neck w/ zeolite-facies alteration, Colbun-Machicura volc center; age by K-Ar (Lopez-Escobar &amp; Vergara '97, Rev. Geol. Chile, v.24, p.227-244)</t>
  </si>
  <si>
    <t>CM12, cpx-opx-plag porphyry basaltic andesite stock w/ zeolite-facies alteration, Colbun-Machicura volc center, age by K-Ar (Lopez &amp; Vergara '97, Rev. Geol. de Chile. v.24, p.227-244)</t>
  </si>
  <si>
    <t>Puelche-Arroyo San Francisquito</t>
  </si>
  <si>
    <t>LdM-493 Plag+biot+mag-porphyry rhyolite lava, Arroyo San Francisquito flow unit, Puelche volcanic field; Ar 40/39 isochron age of 213±24 kyr (±2 sigma) (Hildreth et al., 1999, Rev. Geol. Chile, v.26, no 2)</t>
  </si>
  <si>
    <t>Puelche-Cajon Grande</t>
  </si>
  <si>
    <t>LdM-494 Plag+biot+mag-porphyry rhyolite lava, Cajon Grande flow, Puelche volcanic field; undated flow (Hildreth et al., 1999, Rev. Geol. Chile, v.26, no 2)</t>
  </si>
  <si>
    <t>Puelche-Estero San Jose</t>
  </si>
  <si>
    <t>LdM-464 Plag+biot+mag-porphyry rhyolite lava, Estero San Jose flow unit, Puelche volcanic field; undated (Hildreth et al., 1999, Rev. Geol. Chile, v.26, no 2)</t>
  </si>
  <si>
    <t>Puelche-North Rio Invernada</t>
  </si>
  <si>
    <t>LdM-474 Plag+biot+mag-porphyry rhyolite lava, flow unit north of Rio Invernada, Puelche volcanic field; undated flow (Hildreth et al., 1999, Rev. Geol. Chile, v.26, no 2)</t>
  </si>
  <si>
    <t>RP-5 Plag+biot+mag-porphyry rhyolite lava, flow unit north of Rio Invernada, Puelche volcanic field; undated flow (Hildreth et al., 1999, Rev. Geol. Chile, v.26, no 2)</t>
  </si>
  <si>
    <t>Puelche-Quebrada los Gorgollones</t>
  </si>
  <si>
    <t>C84-9 Plag+oliv+aug-porphyry basaltic andesite, Quebrada de los Gorgollones flow unit; undated; erupted onto Puelche rhyolites (Hildreth et al., 1999, Rev. Geol. Chile, v.26, no 2)</t>
  </si>
  <si>
    <t>LdM-463 Plag+biot+mag-porphyry rhyolite lava, Quebrada Los Gorgollones flow unit, Puelche volcanic field; undated basal flow in SW Puelche field(Hildreth et al., 1999, Rev. Geol. Chile, v.26, no 2)</t>
  </si>
  <si>
    <t>Puelche-Cajon Invernada</t>
  </si>
  <si>
    <t>LdM-465 Plag+oliv+aug-porphyry basaltic andesite, Cajon Invernada flow; undated; erupted onto Puelche rhyolites (Hildreth et al., 1999, Rev. Geol. Chile, v.26, no 2)</t>
  </si>
  <si>
    <t>Puelche-Rio Invernada</t>
  </si>
  <si>
    <t>LdM-466 Plag+biot+mag-porphyry rhyolite lava, Rio Invernada flow unit, Puelche volcanic field; Ar 40/39 isochron age (Hildreth et al., 1999, Rev. Geol. Chile, v.26, no 2)</t>
  </si>
  <si>
    <t>LdM-468 Plag+biot+mag-porphyry rhyolite lava, Quebrada Los Gorgollones flow unit, Puelche volcanic field; undated basal flow in SW Puelche field(Hildreth et al., 1999, Rev. Geol. Chile, v.26, no 2)</t>
  </si>
  <si>
    <t>LdM-469 Plag+biot+mag-porphyry rhyolite lava, Quebrada Los Gorgollones flow unit, Puelche volcanic field; undated basal flow in SW Puelche field(Hildreth et al., 1999, Rev. Geol. Chile, v.26, no 2)</t>
  </si>
  <si>
    <t>RP 3 Plag+biot+mag-porphyry rhyolite lava, Quebrada Los Gorgollones flow unit, Puelche volcanic field; undated basal flow in SW Puelche field(Hildreth et al., 1999, Rev. Geol. Chile, v.26, no 2)</t>
  </si>
  <si>
    <t>RP-4 Plag+biot+mag-porphyry rhyolite lava, Quebrada Los Gorgollones flow unit, Puelche volcanic field; undated basal flow in SW Puelche field(Hildreth et al., 1999, Rev. Geol. Chile, v.26, no 2)</t>
  </si>
  <si>
    <t>Puelche-Cajon de la Hora</t>
  </si>
  <si>
    <t>C84 1 Plag+oliv+aug-porphyry basaltic andesite, Cajon de la Hora; undated; erupted onto Puelche rhyolites (Hildreth et al., 1999, Rev. Geol. Chile, v.26, no 2)</t>
  </si>
  <si>
    <t>Puelche-Cerro 3057</t>
  </si>
  <si>
    <t>C84 0 Plag+oliv+aug-porphyry basaltic andesite, Cerro 3057 flow unit; undated; erupted onto Puelche rhyolites (Hildreth et al., 1999, Rev. Geol. Chile, v.26, no 2)</t>
  </si>
  <si>
    <t>Puelche-Cabeceras Torrecillas</t>
  </si>
  <si>
    <t>LdM-467 Plag+biot+hornblende+mag-porphyry rhyodacite lava, Cabeceras de las Torrecillas flow unit, Puelche volcanic field; undated flow (Hildreth et al., 1999, Rev. Geol. Chile, v.26, no 2)</t>
  </si>
  <si>
    <t>LdM-475 Plag+biot+hornblende+mag-porphyry rhyodacite lava, Cabeceras de las Torrecillas flow unit, Puelche volcanic field; undated flow (Hildreth et al., 1999, Rev. Geol. Chile, v.26, no 2)</t>
  </si>
  <si>
    <t>LdM-476 Plag+biot+hornblende+mag-porphyry rhyodacite lava, Cabeceras de las Torrecillas flow unit, Puelche volcanic field; undated flow (Hildreth et al., 1999, Rev. Geol. Chile, v.26, no 2)</t>
  </si>
  <si>
    <t>Puelche-Mesa 3028</t>
  </si>
  <si>
    <t>RP-3 Plag+biot+hornblende+mag-porphyry rhyodacite lava, Mesa 3028 flow unit, Puelche volcanic field; undated flow (Hildreth et al., 1999, Rev. Geol. Chile, v.26, no 2)</t>
  </si>
  <si>
    <t>RP-6 Plag+biot+hornblende+mag-porphyry rhyodacite lava, Cabeceras de las Torrecillas flow unit, Puelche volcanic field; undated flow (Hildreth et al., 1999, Rev. Geol. Chile, v.26, no 2)</t>
  </si>
  <si>
    <t>RP-7 Plag+biot+hornblende+mag-porphyry rhyodacite lava, Cabeceras de las Torrecillas flow unit, Puelche volcanic field; undated flow (Hildreth et al., 1999, Rev. Geol. Chile, v.26, no 2)</t>
  </si>
  <si>
    <t>Puelche-Arroyo de Torrecillas</t>
  </si>
  <si>
    <t>LdM-477 Plag+biot+mag-porphyry rhyolite lava, Arroyo de las Torrecillas flow, Puelche volcanic field; undated flow (Hildreth et al., 1999, Rev. Geol. Chile, v.26, no 2)</t>
  </si>
  <si>
    <t>LdM-478 Plag+biot+mag-porphyry rhyolite lava, Arroyo de las Torrecillas flow, Puelche volcanic field; undated flow (Hildreth et al., 1999, Rev. Geol. Chile, v.26, no 2)</t>
  </si>
  <si>
    <t>Puelche-Campo La Hora</t>
  </si>
  <si>
    <t>RP 1 Plag+biot+mag-porphyry rhyolite lava, Campo La Hora flow, Puelche volcanic field; undated flow (Hildreth et al., 1999, Rev. Geol. Chile, v.26, no 2)</t>
  </si>
  <si>
    <t>RP 2 Plag+oliv+aug-porphyry basalt inclusion in Campo La Hora rhyolite flow; undated (Hildreth et al., 1999, Rev. Geol. Chile, v.26, no 2)</t>
  </si>
  <si>
    <t>Puelche-Rio Saavedra</t>
  </si>
  <si>
    <t>LdM-472 Plag+biot+mag-porphyry rhyolite lava, Rio Saavedra flow, Puelche volcanic field; whole rock K-Ar age 350±4 kyr (Hildreth et al., 1999, Rev. Geol. Chile, v.26, no 2)</t>
  </si>
  <si>
    <t>RP 0 Plag+biot+mag-porphyry rhyolite lava, Rio Saavedra flow, Puelche volcanic field; whole rock K-Ar age 350±4 kyr (Hildreth et al., 1999, Rev. Geol. Chile, v.26, no 2)</t>
  </si>
  <si>
    <t>RP Plag+biot+mag-porphyry rhyolite lava, Rio Saavedra flow, Puelche volcanic field; whole rock K-Ar age 350±4 kyr (±2 sigma) (Hildreth et al., 1999, Rev. Geol. Chile, v.26, no 2)</t>
  </si>
  <si>
    <t>Puelche-Arroyo del Caballo</t>
  </si>
  <si>
    <t>C84 2 Plag+biot+mag-porphyry rhyodacite lava, Arroyo del Caballo flow unit, Puelche volcanic field; whole-rock K-Ar date of 1.4±0.5 Myr (Hildreth et al., 1999, Rev. Geol. Chile, v.26, no 2)</t>
  </si>
  <si>
    <t>Cerro Risco Bayo</t>
  </si>
  <si>
    <t>PPP315B Hornblende+biotite bearing, dioritic to granitic shallow intrusive, Cerro Risco Bayo pluton, Miocene floor to Quaternary Volcan Pellado; Ar 40/39 isochron age 6.3±0.2 Myr hornblende (Nelson et al, 1999, Bull. Geol. Soc. Amer., v.111, p.1387 404)</t>
  </si>
  <si>
    <t>SPP 9202 Hornblende+biotite bearing, dioritic to granitic shallow intrusive, Cerro Risco Bayo pluton, Miocene floor to Quaternary Volcan Pellado; Ar 40/39 isochron age 6.3±0.2 Myr hornblende (Nelson et al, 1999, Bull. Geol. Soc. Amer., v.111, p.1387 404)</t>
  </si>
  <si>
    <t>SPP9203 Hornblende+biotite bearing, dioritic to granitic shallow intrusive, Cerro Risco Bayo pluton, Miocene floor to Quaternary Volcan Pellado; Ar 40/39 isochron age 6.3±0.2 Myr hornblende (Nelson et al, 1999, Bull. Geol. Soc. Amer., v.111, p.1387 404)</t>
  </si>
  <si>
    <t>SPP9204 Hornblende+biotite bearing, dioritic to granitic shallow intrusive, Cerro Risco Bayo pluton, Miocene floor to Quaternary Volcan Pellado; Ar 40/39 isochron age 6.3±0.2 Myr hornblende (Nelson et al, 1999, Bull. Geol. Soc. Amer., v.111, p.1387 404)</t>
  </si>
  <si>
    <t>SPP9207 Hornblende+biotite bearing, dioritic to granitic shallow intrusive, Cerro Risco Bayo pluton, Miocene floor to Quaternary Volcan Pellado; Ar 40/39 isochron age 6.3±0.2 Myr hornblende (Nelson et al, 1999, Bull. Geol. Soc. Amer., v.111, p.1387 404)</t>
  </si>
  <si>
    <t>SPP9208 Hornblende+biotite bearing, dioritic to granitic shallow intrusive, Cerro Risco Bayo pluton, Miocene floor to Quaternary Volcan Pellado; Ar 40/39 isochron age 6.3±0.2 Myr hornblende (Nelson et al, 1999, Bull. Geol. Soc. Amer., v.111, p.1387 404)</t>
  </si>
  <si>
    <t>SPP9209 Hornblende+biotite bearing, dioritic to granitic shallow intrusive, Cerro Risco Bayo pluton, Miocene floor to Quaternary Volcan Pellado; Ar 40/39 isochron age 6.3±0.2 Myr hornblende (Nelson et al, 1999, Bull. Geol. Soc. Amer., v.111, p.1387 404)</t>
  </si>
  <si>
    <t>SPP9211X Hornblende+biotite bearing, dioritic to granitic shallow intrusive, Cerro Risco Bayo pluton, Miocene floor to Quaternary Volcan Pellado; Ar 40/39 isochron age 6.3±0.2 Myr hornblende (Nelson et al, 1999, Bull. Geol. Soc. Amer., v.111, p.1387 404)</t>
  </si>
  <si>
    <t>SPP9222 Hornblende+biotite bearing, dioritic to granitic shallow intrusive, Cerro Risco Bayo pluton, Miocene floor to Quaternary Volcan Pellado; Ar 40/39 isochron age 6.3±0.2 Myr hornblende (Nelson et al, 1999, Bull. Geol. Soc. Amer., v.111, p.1387 404)</t>
  </si>
  <si>
    <t>SPP9223X Hornblende+biotite bearing, dioritic to granitic shallow intrusive, Cerro Risco Bayo pluton, Miocene floor to Quaternary Volcan Pellado; Ar 40/39 isochron age 6.3±0.2 Myr hornblende (Nelson et al, 1999, Bull. Geol. Soc. Amer., v.111, p.1387 404)</t>
  </si>
  <si>
    <t>SPP9224X Hornblende+biotite bearing, dioritic to granitic shallow intrusive, Cerro Risco Bayo pluton, Miocene floor to Quaternary Volcan Pellado; Ar 40/39 isochron age 6.3±0.2 Myr hornblende (Nelson et al, 1999, Bull. Geol. Soc. Amer., v.111, p.1387 404)</t>
  </si>
  <si>
    <t>SPP9230 Hornblende+biotite bearing, dioritic to granitic shallow intrusive, Cerro Risco Bayo pluton, Miocene floor to Quaternary Volcan Pellado; Ar 40/39 isochron age 6.3±0.2 Myr hornblende (Nelson et al, 1999, Bull. Geol. Soc. Amer., v.111, p.1387 404)</t>
  </si>
  <si>
    <t>SPP9231 Hornblende+biotite bearing, dioritic to granitic shallow intrusive, Cerro Risco Bayo pluton, Miocene floor to Quaternary Volcan Pellado; Ar 40/39 isochron age 6.3±0.2 Myr hornblende (Nelson et al, 1999, Bull. Geol. Soc. Amer., v.111, p.1387 404)</t>
  </si>
  <si>
    <t>SPP9232X Hornblende+biotite bearing, dioritic to granitic shallow intrusive, Cerro Risco Bayo pluton, Miocene floor to Quaternary Volcan Pellado; Ar 40/39 isochron age 6.3±0.2 Myr hornblende (Nelson et al, 1999, Bull. Geol. Soc. Amer., v.111, p.1387 404)</t>
  </si>
  <si>
    <t>SPP9234 Hornblende+biotite bearing, dioritic to granitic shallow intrusive, Cerro Risco Bayo pluton, Miocene floor to Quaternary Volcan Pellado; Ar 40/39 isochron age 6.3±0.2 Myr hornblende (Nelson et al, 1999, Bull. Geol. Soc. Amer., v.111, p.1387 404)</t>
  </si>
  <si>
    <t>SPP9235 Hornblende+biotite bearing, dioritic to granitic shallow intrusive, Cerro Risco Bayo pluton, Miocene floor to Quaternary Volcan Pellado; Ar 40/39 isochron age 6.3±0.2 Myr hornblende (Nelson et al, 1999, Bull. Geol. Soc. Amer., v.111, p.1387 404)</t>
  </si>
  <si>
    <t>SPP9236 Hornblende+biotite bearing, dioritic to granitic shallow intrusive, Cerro Risco Bayo pluton, Miocene floor to Quaternary Volcan Pellado; Ar 40/39 isochron age 6.3±0.2 Myr hornblende (Nelson et al, 1999, Bull. Geol. Soc. Amer., v.111, p.1387 404)</t>
  </si>
  <si>
    <t>SPP9237 Hornblende+biotite bearing, dioritic to granitic shallow intrusive, Cerro Risco Bayo pluton, Miocene floor to Quaternary Volcan Pellado; Ar 40/39 isochron age 6.3±0.2 Myr hornblende (Nelson et al, 1999, Bull. Geol. Soc. Amer., v.111, p.1387 404)</t>
  </si>
  <si>
    <t>SPP9239 Hornblende+biotite bearing, dioritic to granitic shallow intrusive, Cerro Risco Bayo pluton, Miocene floor to Quaternary Volcan Pellado; Ar 40/39 isochron age 6.3±0.2 Myr hornblende (Nelson et al, 1999, Bull. Geol. Soc. Amer., v.111, p.1387 404)</t>
  </si>
  <si>
    <t>SPP9239i Hornblende+biotite bearing, dioritic to granitic shallow intrusive, Cerro Risco Bayo pluton, Miocene floor to Quaternary Volcan Pellado; Ar 40/39 isochron age 6.3±0.2 Myr hornblende (Nelson et al, 1999, Bull. Geol. Soc. Amer., v.111, p.1387 404)</t>
  </si>
  <si>
    <t>SPP9243A Hornblende+biotite bearing, dioritic to granitic shallow intrusive, Cerro Risco Bayo pluton, Miocene floor to Quaternary Volcan Pellado; Ar 40/39 isochron age 6.3±0.2 Myr hornblende (Nelson et al, 1999, Bull. Geol. Soc. Amer., v.111, p.1387 404)</t>
  </si>
  <si>
    <t>SPP9243B Hornblende+biotite bearing, dioritic to granitic shallow intrusive, Cerro Risco Bayo pluton, Miocene floor to Quaternary Volcan Pellado; Ar 40/39 isochron age 6.3±0.2 Myr hornblende (Nelson et al, 1999, Bull. Geol. Soc. Amer., v.111, p.1387 404)</t>
  </si>
  <si>
    <t>SPP9243C Hornblende+biotite bearing, dioritic to granitic shallow intrusive, Cerro Risco Bayo pluton, Miocene floor to Quaternary Volcan Pellado; Ar 40/39 isochron age 6.3±0.2 Myr hornblende (Nelson et al, 1999, Bull. Geol. Soc. Amer., v.111, p.1387 404)</t>
  </si>
  <si>
    <t>SPP9243D Hornblende+biotite bearing, dioritic to granitic shallow intrusive, Cerro Risco Bayo pluton, Miocene floor to Quaternary Volcan Pellado; Ar 40/39 isochron age 6.3±0.2 Myr hornblende (Nelson et al, 1999, Bull. Geol. Soc. Amer., v.111, p.1387 404)</t>
  </si>
  <si>
    <t>SPP9251 Hornblende+biotite bearing, dioritic to granitic shallow intrusive, Cerro Risco Bayo pluton, Miocene floor to Quaternary Volcan Pellado; Ar 40/39 isochron age 6.3±0.2 Myr hornblende (Nelson et al, 1999, Bull. Geol. Soc. Amer., v.111, p.1387 404)</t>
  </si>
  <si>
    <t>SPP9253 Hornblende+biotite bearing, dioritic to granitic shallow intrusive, Cerro Risco Bayo pluton, Miocene floor to Quaternary Volcan Pellado; Ar 40/39 isochron age 6.3±0.2 Myr hornblende (Nelson et al, 1999, Bull. Geol. Soc. Amer., v.111, p.1387 404)</t>
  </si>
  <si>
    <t>SPP9254 Hornblende+biotite bearing, dioritic to granitic shallow intrusive, Cerro Risco Bayo pluton, Miocene floor to Quaternary Volcan Pellado; Ar 40/39 isochron age 6.3±0.2 Myr hornblende (Nelson et al, 1999, Bull. Geol. Soc. Amer., v.111, p.1387 404)</t>
  </si>
  <si>
    <t>SPP9255 Hornblende+biotite bearing, dioritic to granitic shallow intrusive, Cerro Risco Bayo pluton, Miocene floor to Quaternary Volcan Pellado; Ar 40/39 isochron age 6.3±0.2 Myr hornblende (Nelson et al, 1999, Bull. Geol. Soc. Amer., v.111, p.1387 404)</t>
  </si>
  <si>
    <t>SPP9256 Hornblende+biotite bearing, dioritic to granitic shallow intrusive, Cerro Risco Bayo pluton, Miocene floor to Quaternary Volcan Pellado; Ar 40/39 isochron age 6.3±0.2 Myr hornblende (Nelson et al, 1999, Bull. Geol. Soc. Amer., v.111, p.1387 404)</t>
  </si>
  <si>
    <t>SPP9257 Hornblende+biotite bearing, dioritic to granitic shallow intrusive, Cerro Risco Bayo pluton, Miocene floor to Quaternary Volcan Pellado; Ar 40/39 isochron age 6.3±0.2 Myr hornblende (Nelson et al, 1999, Bull. Geol. Soc. Amer., v.111, p.1387 404)</t>
  </si>
  <si>
    <t>SPP9258 Hornblende+biotite bearing, dioritic to granitic shallow intrusive, Cerro Risco Bayo pluton, Miocene floor to Quaternary Volcan Pellado; Ar 40/39 isochron age 6.3±0.2 Myr hornblende (Nelson et al, 1999, Bull. Geol. Soc. Amer., v.111, p.1387 404)</t>
  </si>
  <si>
    <t>Cajon de Munoz-Rio Colorado</t>
  </si>
  <si>
    <t>SPP9201 Basaltic andesite, Miocene basement to Quaternary Volcan Pellado; sampled in Cajon de Munoz; Ar 40/39 isochron age 7.75±0.18 Myr on hornblende (Nelson et al, 1999, Bull. Geol. Soc. Amer., v.111, p.1387 404)</t>
  </si>
  <si>
    <t>Cajon de Munoz</t>
  </si>
  <si>
    <t>SPP9210 Andesite, late Miocene basement to Quaternary Volcan Pellado; sampled in Cajon de Munoz; undated sample in a dated sequence (Nelson et al, 1999, Bull. Geol. Soc. Amer., v.111, p.1387 404)</t>
  </si>
  <si>
    <t>SPP9212 Andesite, late Miocene basement to Quaternary Volcan Pellado; sampled in Cajon de Munoz; undated sample in a dated sequence (Nelson et al, 1999, Bull. Geol. Soc. Amer., v.111, p.1387 404)</t>
  </si>
  <si>
    <t>SPP9214 Andesite, late Miocene basement to Quaternary Volcan Pellado; sampled in Cajon de Munoz; undated sample in a dated sequence (Nelson et al, 1999, Bull. Geol. Soc. Amer., v.111, p.1387 404)</t>
  </si>
  <si>
    <t>SPP9215 Dacite, late Miocene basement to Quaternary Volcan Pellado; sampled in Cajon de Munoz; undated sample in a dated sequence (Nelson et al, 1999, Bull. Geol. Soc. Amer., v.111, p.1387 404)</t>
  </si>
  <si>
    <t>SPP9216 Basaltic andesite, Miocene basement to Quaternary Volcan Pellado; sampled in Cajon de Munoz; Ar 40/39 isochron age 8.5±1.4 Myr on hornblende (Nelson et al, 1999, Bull. Geol. Soc. Amer., v.111, p.1387 404)</t>
  </si>
  <si>
    <t>SPP9218 Basalt, late Miocene basement to Quaternary Volcan Pellado; sampled in Cajon de Munoz; undated sample in a dated sequence (Nelson et al, 1999, Bull. Geol. Soc. Amer., v.111, p.1387 404)</t>
  </si>
  <si>
    <t>SPP9220 Andesite, late Miocene basement to Quaternary Volcan Pellado; sampled in Cajon de Munoz; undated sample in a dated sequence (Nelson et al, 1999, Bull. Geol. Soc. Amer., v.111, p.1387 404)</t>
  </si>
  <si>
    <t>SPP9221 Andesite, late Miocene basement to Quaternary Volcan Pellado; sampled in Cajon de Munoz; undated sample in a dated sequence (Nelson et al, 1999, Bull. Geol. Soc. Amer., v.111, p.1387 404)</t>
  </si>
  <si>
    <t>SPP9238 Basaltic andesite, late Miocene basement to Quaternary Volcan Pellado; sampled in Cajon de Munoz; undated sample in a dated sequence (Nelson et al, 1999, Bull. Geol. Soc. Amer., v.111, p.1387 404)</t>
  </si>
  <si>
    <t>SPP9240 Basalt, late Miocene basement to Quaternary Volcan Pellado; sampled in Cajon de Munoz; undated sample in a dated sequence (Nelson et al, 1999, Bull. Geol. Soc. Amer., v.111, p.1387 404)</t>
  </si>
  <si>
    <t>SPP9250A Dacite, late Miocene basement to Quaternary Volcan Pellado; sampled in Cajon de Munoz; undated sample in a dated sequence (Nelson et al, 1999, Bull. Geol. Soc. Amer., v.111, p.1387 404)</t>
  </si>
  <si>
    <t>SPP9250B Andesite, late Miocene basement to Quaternary Volcan Pellado; sampled in Cajon de Munoz; undated sample in a dated sequence (Nelson et al, 1999, Bull. Geol. Soc. Amer., v.111, p.1387 404)</t>
  </si>
  <si>
    <t>SPP9250C Andesite, late Miocene basement to Quaternary Volcan Pellado; sampled in Cajon de Munoz; undated sample in a dated sequence (Nelson et al, 1999, Bull. Geol. Soc. Amer., v.111, p.1387 404)</t>
  </si>
  <si>
    <t>Cajon de Huemul</t>
  </si>
  <si>
    <t>BG Biotite leucogranite epizonal subvolcanic intrusive, Huemul pluton, Miocene basement to Quaternary Volcan Pellado; Ar 40/39 rough date of 5.64 Myr on altered hornblende (Nelson et al, 1999, Bull. Geol. Soc. Amer., v.111, p.1387 404)</t>
  </si>
  <si>
    <t>EPE Biotite leucogranite epizonal subvolcanic intrusive, Huemul pluton, Miocene basement to Quaternary Volcan Pellado; Ar 40/39 rough date of 5.64 Myr on altered hornblende (Nelson et al, 1999, Bull. Geol. Soc. Amer., v.111, p.1387 404)</t>
  </si>
  <si>
    <t>PPP10A Biotite leucogranite epizonal subvolcanic intrusive, Huemul pluton, Miocene basement to Quaternary Volcan Pellado; Ar 40/39 rough date of 5.64 Myr on altered hornblende (Nelson et al, 1999, Bull. Geol. Soc. Amer., v.111, p.1387 404)</t>
  </si>
  <si>
    <t>SPP9227 Biotite leucogranite epizonal subvolcanic intrusive, Huemul pluton, Miocene basement to Quaternary Volcan Pellado; Ar 40/39 rough date of 5.64 Myr on altered hornblende (Nelson et al, 1999, Bull. Geol. Soc. Amer., v.111, p.1387 404)</t>
  </si>
  <si>
    <t>SPP9228 Biotite leucogranite epizonal subvolcanic intrusive, Huemul pluton, Miocene basement to Quaternary Volcan Pellado; Ar 40/39 rough date of 5.64 Myr on altered hornblende (Nelson et al, 1999, Bull. Geol. Soc. Amer., v.111, p.1387 404)</t>
  </si>
  <si>
    <t>SPP9229 Biotite leucogranite epizonal subvolcanic intrusive, Huemul pluton, Miocene basement to Quaternary Volcan Pellado; Ar 40/39 rough date of 5.64 Myr on altered hornblende (Nelson et al, 1999, Bull. Geol. Soc. Amer., v.111, p.1387 404)</t>
  </si>
  <si>
    <t>SPP9233X Biotite leucogranite epizonal subvolcanic intrusive, Huemul pluton, Miocene basement to Quaternary Volcan Pellado; Ar 40/39 rough date of 5.64 Myr on altered hornblende (Nelson et al, 1999, Bull. Geol. Soc. Amer., v.111, p.1387 404)</t>
  </si>
  <si>
    <t>SPP9242 Biotite leucogranite epizonal subvolcanic intrusive, Huemul pluton, Miocene basement to Quaternary Volcan Pellado; Ar 40/39 rough date of 5.64 Myr on altered hornblende (Nelson et al, 1999, Bull. Geol. Soc. Amer., v.111, p.1387 404)</t>
  </si>
  <si>
    <t>SPP9244B Biotite leucogranite epizonal subvolcanic intrusive, Huemul pluton, Miocene basement to Quaternary Volcan Pellado; Ar 40/39 rough date of 5.64 Myr on altered hornblende (Nelson et al, 1999, Bull. Geol. Soc. Amer., v.111, p.1387 404)</t>
  </si>
  <si>
    <t>San Pedro-Pellado</t>
  </si>
  <si>
    <t>CAL303 Caldera vent, San Pedro-Pellado volc complex, SVZ 36°S (Davidson etal '88 CMP v.100 p.429-445)</t>
  </si>
  <si>
    <t>CAL304 Quebrada Turbia rhyolitic tuff assoc w/ formation of Rio Colorado caldera, San Pedro-Pellado volc complex; K-Ar date (Ferguson etal '92 J.Pet. v.33, p.1-43)</t>
  </si>
  <si>
    <t>CAL321 Quebrada Turbia rhyolitic tuff assoc w/ formation of Rio Colorado caldera, San Pedro-Pellado volc complex; K-Ar date (Ferguson etal '92 J.Pet. v.33, p.1-43)</t>
  </si>
  <si>
    <t>CAL324 Caldera vent, San Pedro-Pellado volc complex, SVZ 36°S (Davidson etal '88 CMP v.100 p.429-445)</t>
  </si>
  <si>
    <t>CAL57 Caldera vent, San Pedro-Pellado volc complex, SVZ 36°S (Davidson etal '88 CMP v.100 p.429-445)</t>
  </si>
  <si>
    <t>Laguna del Maule-Crater Bobadilla</t>
  </si>
  <si>
    <t>FM49 plag+oliv+aug-porphyry basaltic andesite scoria (Frey et al '84 CMP v88, p.133 49); K-Ar date on 2 flows in this Cones Unit by Drake (1976, J. Volc. Geoth. Res.,v.1, p.285-295), spls 61 &amp; 62.</t>
  </si>
  <si>
    <t>GUA1A Guadal vent, San Pedro-Pellado volc complex, SVZ 36°S (Davidson etal '88 CMP v.100 p.429-445)</t>
  </si>
  <si>
    <t>GUA1M1 Guadal vent, San Pedro-Pellado volc complex, SVZ 36°S (Davidson etal '88 CMP v.100 p.429-445)</t>
  </si>
  <si>
    <t>GUA301 Guadal vent, San Pedro-Pellado volc complex, SVZ 36°S (Davidson etal '88 CMP v.100 p.429-445)</t>
  </si>
  <si>
    <t>GUA4 Guadal vent, San Pedro-Pellado volc complex, SVZ 36°S (Davidson etal '88 CMP v.100 p.429-445)</t>
  </si>
  <si>
    <t>Pellado</t>
  </si>
  <si>
    <t>PEL105 Pellado stratocone, San Pedro-Pellado volc complex,ol+plag porphyry basaltic andesite; undated; stratigraphic age constraint (Davidson etal '88 CMP v.100 p.429-445)</t>
  </si>
  <si>
    <t>PEL26 Pellado stratocone, San Pedro-Pellado volc complex,ol+plag porphyry basaltic andesite; undated; stratigraphic age constraint (Davidson etal '88 CMP v.100 p.429-445)</t>
  </si>
  <si>
    <t>PEL328 Pellado stratocone, San Pedro-Pellado volc complex,ol+plag porphyry basaltic andesite; undated; stratigraphic age constraint (Davidson etal '88 CMP v.100 p.429-445)</t>
  </si>
  <si>
    <t>PEL331 Pellado stratocone, San Pedro-Pellado volc complex,ol+plag porphyry basaltic andesite; undated; stratigraphic age constraint (Davidson etal '88 CMP v.100 p.429-445)</t>
  </si>
  <si>
    <t>PEL334 Pellado stratocone, San Pedro-Pellado volc complex,ol+plag porphyry andesite; undated; stratigraphic age constraint (Davidson etal '88 CMP v.100 p.429-445)</t>
  </si>
  <si>
    <t>Tatara</t>
  </si>
  <si>
    <t>TAT128 Tatara shield volcano, San Pedro-Pellado volc complex, ol+plag-porphyry basaltic andesite flow; K-Ar date on dacite at top of eruptive sequence from Ferguson et al ('92, J. Petrol. v33, p.4);(Sr,Nd &amp;Pb isotopes:Davidson etal,'87, Geology,v15,p443)</t>
  </si>
  <si>
    <t>TAT129 Tatara shield volcano, San Pedro-Pellado volc complex, ol+plag-porphyry basaltic andesite flow; K-Ar date on dacite at top of eruptive sequence from Ferguson et al ('92, J. Petrol. v33, p.4)</t>
  </si>
  <si>
    <t>TAT132 Tatara shield volcano, San Pedro-Pellado volc complex, ol+plag-porphyry basaltic andesite flow; K-Ar date on dacite at top of eruptive sequence from Ferguson et al ('92, J. Petrol. v33, p.4)</t>
  </si>
  <si>
    <t>TAT134 Tatara shield volcano, San Pedro-Pellado volc complex, ol+plag-porphyry basaltic andesite flow; K-Ar date on dacite at top of eruptive sequence from Ferguson et al ('92, J. Petrol. v33, p.4)</t>
  </si>
  <si>
    <t>TAT135 Tatara shield volcano, San Pedro-Pellado volc complex, ol+plag-porphyry andesite flow; K-Ar date on dacite at top of eruptive sequence from Ferguson et al ('92, J. Petrol. v33, p.4)</t>
  </si>
  <si>
    <t>TAT137 Tatara shield volcano, San Pedro-Pellado volc complex, ol+plag-porphyry andesite flow; K-Ar date on dacite at top of eruptive sequence from Ferguson et al ('92, J. Petrol. v33, p.4);(Sr,Nd &amp;Pb isotopes:Davidson etal,'87, Geology,v15,p443)</t>
  </si>
  <si>
    <t>TAT139 Tatara shield volcano, San Pedro-Pellado volc complex, ol+plag-porphyry basaltic andesite flow; K-Ar date on dacite at top of eruptive sequence from Ferguson et al ('92, J. Petrol. v33, p.4)</t>
  </si>
  <si>
    <t>TAT156 Tatara shield volcano, San Pedro-Pellado volc complex, plag-hornblende-aug porphyry dacite lava; K-Ar date; Ferguson et al ('92, J. Petrol. v33, p.4);(Sr,Nd &amp;Pb isotopes:Davidson etal,'87, Geology,v15,p443)</t>
  </si>
  <si>
    <t>TAT158 Tatara shield volcano, San Pedro-Pellado volc complex, ol+plag-porphyry basaltic andesite flow; K-Ar date on dacite at top of eruptive sequence from Ferguson et al ('92, J. Petrol. v33, p.4)</t>
  </si>
  <si>
    <t>TAT162 Tatara shield volcano, San Pedro-Pellado volc complex, aug+plag-porphyry andesite flow (Davidson etal '88 CMP v.100 p.429-445); K-Ar date on dacite at top of eruptive sequence from Ferguson et al ('92, J. Petrol. v33, p.4)</t>
  </si>
  <si>
    <t>TAT163Tatara shield volcano, San Pedro-Pellado volc complex, ol+plag-porphyry basaltic andesite flow; K-Ar date on dacite at top of eruptive sequence from Ferguson et al ('92, J. Petrol. v33, p.4)</t>
  </si>
  <si>
    <t>TAT165 Tatara shield volcano, San Pedro-Pellado volc complex, ol+plag-porphyry basaltic andesite flow; K-Ar date on dacite at top of eruptive sequence from Ferguson et al ('92, J. Petrol. v33, p.4)</t>
  </si>
  <si>
    <t>TAT171 Tatara vent, San Pedro-Pellado volc complex, SVZ 36°S (Davidson etal '88 CMP v.100 p.429-445)</t>
  </si>
  <si>
    <t>TAT182 Tatara shield volcano, San Pedro-Pellado volc complex, ol+plag-porphyry basaltic andesite flow; K-Ar date on dacite at top of eruptive sequence from Ferguson et al ('92, J. Petrol. v33, p.4)</t>
  </si>
  <si>
    <t>TAT188 Tatara shield volcano, San Pedro-Pellado volc complex, ol+plag-porphyry basaltic andesite flow; K-Ar date on dacite at top of eruptive sequence from Ferguson et al ('92, J. Petrol. v33, p.4)</t>
  </si>
  <si>
    <t>TAT191 Tatara shield volcano, San Pedro-Pellado volc complex, ol+plag-porphyry basaltic andesite flow; K-Ar date on dacite at top of eruptive sequence from Ferguson et al ('92, J. Petrol. v33, p.4)</t>
  </si>
  <si>
    <t>TAT194 Tatara shield volcano, San Pedro-Pellado volc complex, ol+plag-porphyry basaltic andesite flow; K-Ar date on dacite at top of eruptive sequence from Ferguson et al ('92, J. Petrol. v33, p.4);(Sr,Nd &amp;Pb isotopes:Davidson etal,'87, Geology,v15,p443)</t>
  </si>
  <si>
    <t>TAT38 Tatara shield volcano, San Pedro-Pellado volc complex, ol+plag-porphyry basaltic andesite flow; K-Ar date on dacite at top of eruptive sequence from Ferguson et al ('92, J. Petrol. v33, p.4)</t>
  </si>
  <si>
    <t>TAT39 Tatara shield volcano, San Pedro-Pellado volc complex, ol+plag-porphyry basaltic andesite flow; K-Ar date on dacite at top of eruptive sequence from Ferguson et al ('92, J. Petrol. v33, p.4)</t>
  </si>
  <si>
    <t>TAT52 Tatara shield volcano, San Pedro-Pellado volc complex, ol+plag-porphyry basaltic andesite flow; K-Ar date on dacite at top of eruptive sequence from Ferguson et al ('92, J. Petrol. v33, p.4)</t>
  </si>
  <si>
    <t>San Pedro-SVZ-SVZ</t>
  </si>
  <si>
    <t>PED11M1 Unglaciated Holocene San Pedro cone, San Pedro-Pellado volc complex; chilled basaltic inclusion in dacite flow (Davidson etal '88 CMP v.100 p.429-445)</t>
  </si>
  <si>
    <t>San Pedro-SVZ</t>
  </si>
  <si>
    <t>PED11Unglaciated Holocene San Pedro cone, San Pedro-Pellado volc complex; andesite lava flow w/ phenos of aug+opx+plag+Fe-Ti oxides (Ferguson etal '92 J.Pet. v.33, p.1-43);(Sr,Nd &amp;Pb isotopes:Davidson etal,'87, Geology,v15,p443)</t>
  </si>
  <si>
    <t>PED12 Unglaciated Holocene San Pedro cone, San Pedro-Pellado volc complex; basaltic andesite lava flow w/ phenos of plag, augite, opx, ol, &amp; Fe-Ti oxides(Ferguson etal '92 J.Pet. v.33, p.1-43)</t>
  </si>
  <si>
    <t>PED151Unglaciated Holocene San Pedro cone, San Pedro-Pellado volc complex; andesite lava flow w/ phenos of aug+opx+plag+Fe-Ti oxides (Ferguson etal '92 J.Pet. v.33, p.1-43)</t>
  </si>
  <si>
    <t>PED34 Unglaciated Holocene San Pedro cone, San Pedro-Pellado volc complex; andesite lava flow w/ phenos of aug+opx+plag+Fe-Ti oxides (Ferguson etal '92 J.Pet. v.33, p.1-43)</t>
  </si>
  <si>
    <t>Spl No./Loc</t>
  </si>
  <si>
    <t>Ba</t>
  </si>
  <si>
    <t>CNK/A molar</t>
  </si>
  <si>
    <t>eNd</t>
  </si>
  <si>
    <t>El Teniente region</t>
  </si>
  <si>
    <t xml:space="preserve">400S/1780E Tonalite from Sewell Tonalite. Undated sample from dated geological body. Chemical data are collected from Stern et al.(2011)(JOURNALOF PETROLOGY 52: 1591-1617). </t>
  </si>
  <si>
    <t>&lt;20</t>
  </si>
  <si>
    <t>0·512759</t>
  </si>
  <si>
    <t xml:space="preserve">TTc5 Tonalite from Sewell Tonalite. Undated sample from dated geological body. Chemical data are collected from Stern et al.(2011)(JOURNALOF PETROLOGY 52: 1591-1617). </t>
  </si>
  <si>
    <t>0·512770</t>
  </si>
  <si>
    <t>El Teniente
Region, South-central Andes</t>
  </si>
  <si>
    <t>ETP-11 magmatic rock from Jeria. Undated sample from dated geological body. Chemical data are collected from Kay et al.(2005)(GSA Bulletin 117:67-88).</t>
  </si>
  <si>
    <t xml:space="preserve">TTc9 Andesite from Andesite sills. Undated sample from dated geological body. Chemical data are collected from Stern et al.(2011)(JOURNALOF PETROLOGY 52: 1591-1617). </t>
  </si>
  <si>
    <t>0·51273</t>
  </si>
  <si>
    <t xml:space="preserve">TTc10 Andesite from Andesite sills. Undated sample from dated geological body. Chemical data are collected from Stern et al.(2011)(JOURNALOF PETROLOGY 52: 1591-1617). </t>
  </si>
  <si>
    <t>0·51279</t>
  </si>
  <si>
    <t xml:space="preserve">1824-655 Dacitic porph from Dacitic porphyries. Undated sample from dated geological body. Chemical data are collected from Stern et al.(2011)(JOURNALOF PETROLOGY 52: 1591-1617). </t>
  </si>
  <si>
    <t>&lt;20</t>
  </si>
  <si>
    <t>0·512767</t>
  </si>
  <si>
    <t xml:space="preserve">2370-159 Dacitic porph from Dacitic porphyries. Undated sample from dated geological body. Chemical data are collected from Stern et al.(2011)(JOURNALOF PETROLOGY 52: 1591-1617). </t>
  </si>
  <si>
    <t>0·512802</t>
  </si>
  <si>
    <t>ETP-16 magmatic rock from Las Leñas. Undated sample from dated geological body. Chemical data are collected from Kay et al.(2005)(GSA Bulletin 117:67-88).</t>
  </si>
  <si>
    <t>ETP-14 magmatic rock from Cruz de Piedra. Undated sample from dated geological body. Chemical data are collected from Kay et al.(2005)(GSA Bulletin 117:67-88).</t>
  </si>
  <si>
    <t>ETP-15 magmatic rock from C° Catedral. Undated sample from dated geological body. Chemical data are collected from Kay et al.(2005)(GSA Bulletin 117:67-88).</t>
  </si>
  <si>
    <t xml:space="preserve">1473-970 Microdiorite from Porphyry A. Undated sample from dated geological body. Chemical data are collected from Stern et al.(2011)(JOURNALOF PETROLOGY 52: 1591-1617). </t>
  </si>
  <si>
    <t>0·512799</t>
  </si>
  <si>
    <t xml:space="preserve">1300-403 Porph dacite from Teniente Dacite Porphyry. Undated sample from dated geological body. Chemical data are collected from Stern et al.(2011)(JOURNALOF PETROLOGY 52: 1591-1617). </t>
  </si>
  <si>
    <t>0·512762</t>
  </si>
  <si>
    <t xml:space="preserve">1134-79 Porph dacite from Latite dike. Undated sample from dated geological body. Chemical data are collected from Stern et al.(2011)(JOURNALOF PETROLOGY 52: 1591-1617). </t>
  </si>
  <si>
    <t>0·512785</t>
  </si>
  <si>
    <t xml:space="preserve">1134-302 Porph dacite from Teniente Dacite Porphyry. Undated sample from dated geological body. Chemical data are collected from Stern et al.(2011)(JOURNALOF PETROLOGY 52: 1591-1617). </t>
  </si>
  <si>
    <t>0·512757</t>
  </si>
  <si>
    <t>KET-167 magmatic rock from Cerro Durazno Unit. Undated sample from dated geological body. Chemical data are collected from Kay et al.(2005)(GSA Bulletin 117:67-88).</t>
  </si>
  <si>
    <t>KET208 magmatic rock from Cerro Durazno Unit. Undated sample from dated geological body. Chemical data are collected from Kay et al.(2005)(GSA Bulletin 117:67-88).</t>
  </si>
  <si>
    <t>KET170 magmatic rock from Quebrada Negra. Undated sample from dated geological body. Chemical data are collected from Kay et al.(2005)(GSA Bulletin 117:67-88).</t>
  </si>
  <si>
    <t>KET171 magmatic rock from Quebrada Negra. Undated sample from dated geological body. Chemical data are collected from Kay et al.(2005)(GSA Bulletin 117:67-88).</t>
  </si>
  <si>
    <t>KET126a magmatic rock from Sewell Mapping Unit 5 (Mantancillas-Manantiales). Undated sample from dated geological body. Chemical data are collected from Kay et al.(2005)(GSA Bulletin 117:67-88).</t>
  </si>
  <si>
    <t>KET207 magmatic rock from Cerro Durazno Unit. Undated sample from dated geological body. Chemical data are collected from Kay et al.(2005)(GSA Bulletin 117:67-88).</t>
  </si>
  <si>
    <t>KET205 magmatic rock from Cerro Durazno Unit. Undated sample from dated geological body. Chemical data are collected from Kay et al.(2005)(GSA Bulletin 117:67-88).</t>
  </si>
  <si>
    <t xml:space="preserve">1394-92 Porph latite from Latite dike. Undated sample from dated geological body. Chemical data are collected from Stern et al.(2011)(JOURNALOF PETROLOGY 52: 1591-1617). </t>
  </si>
  <si>
    <t xml:space="preserve">ET671 Coarse andesite porphyry . Undated sample from dated intrusion. Chemical data are collected from Cannell et al.(2005)(Economic Geology 100: 979-1003). </t>
  </si>
  <si>
    <t xml:space="preserve">ET765 Coarse andesite porphyry. Undated sample from dated intrusion. Chemical data are collected from Cannell et al.(2005)(Economic Geology 100: 979-1003). </t>
  </si>
  <si>
    <t xml:space="preserve">ET742 Fine andesite porphyry. Undated sample from dated intrusion. Chemical data are collected from Cannell et al.(2005)(Economic Geology 100: 979-1003). </t>
  </si>
  <si>
    <t xml:space="preserve">ET768 Gabbro. Undated sample from dated intrusion. Chemical data are collected from Cannell et al.(2005)(Economic Geology 100: 979-1003). </t>
  </si>
  <si>
    <t xml:space="preserve">ET640 Coarse andesite porphyry. Undated sample from dated intrusion. Chemical data are collected from Cannell et al.(2005)(Economic Geology 100: 979-1003). </t>
  </si>
  <si>
    <t xml:space="preserve">ET777 Fine andesite porphyry. Undated sample from dated intrusion. Chemical data are collected from Cannell et al.(2005)(Economic Geology 100: 979-1003). </t>
  </si>
  <si>
    <t xml:space="preserve">ET756 Fine andesite porphyry. Undated sample from dated intrusion. Chemical data are collected from Cannell et al.(2005)(Economic Geology 100: 979-1003). </t>
  </si>
  <si>
    <t xml:space="preserve">ET263 Andesite dyke. Undated sample from dated intrusion. Chemical data are collected from Cannell et al.(2005)(Economic Geology 100: 979-1003). </t>
  </si>
  <si>
    <t xml:space="preserve">ET407 Fine andesite porphyry. Undated sample from dated intrusion. Chemical data are collected from Cannell et al.(2005)(Economic Geology 100: 979-1003). </t>
  </si>
  <si>
    <t xml:space="preserve">ET754 Lamprophyre at El Teniente area. Undated sample from dated intrusion. Chemical data are collected from Cannell et al.(2005)(Economic Geology 100: 979-1003). </t>
  </si>
  <si>
    <t xml:space="preserve">CE52 Sewell Tonalite at El Teniente area. Undated sample from dated intrusion. Chemical data are collected from Cannell et al.(2005)(Economic Geology 100: 979-1003). </t>
  </si>
  <si>
    <t xml:space="preserve">ET720 Sewell Tonalite at El Teniente area. Undated sample from dated intrusion. Chemical data are collected from Cannell et al.(2005)(Economic Geology 100: 979-1003). </t>
  </si>
  <si>
    <t xml:space="preserve">ET701 Dacite pipes at El Teniente area. Undated sample from dated intrusion. Chemical data are collected from Cannell et al.(2005)(Economic Geology 100: 979-1003). </t>
  </si>
  <si>
    <t xml:space="preserve">ET779 Latite porphyry at El Teniente area. Undated sample from dated intrusion. Chemical data are collected from Cannell et al.(2005)(Economic Geology 100: 979-1003). </t>
  </si>
  <si>
    <t xml:space="preserve">ET789 Dacite porphyry at El Teniente area. Undated sample from dated intrusion. Chemical data are collected from Cannell et al.(2005)(Economic Geology 100: 979-1003). </t>
  </si>
  <si>
    <t xml:space="preserve">ET811 Dacite porphyry at El Teniente area. Undated sample from dated intrusion. Chemical data are collected from Cannell et al.(2005)(Economic Geology 100: 979-1003). </t>
  </si>
  <si>
    <t xml:space="preserve">ET782 Latite porphyry at El Teniente area. Undated sample from dated intrusion. Chemical data are collected from Cannell et al.(2005)(Economic Geology 100: 979-1003). </t>
  </si>
  <si>
    <t xml:space="preserve">ET534 Dacite pipes at El Teniente area. Undated sample from dated intrusion. Chemical data are collected from Cannell et al.(2005)(Economic Geology 100: 979-1003). </t>
  </si>
  <si>
    <t xml:space="preserve">ET769 Dacite pipes at El Teniente area. Undated sample from dated intrusion. Chemical data are collected from Cannell et al.(2005)(Economic Geology 100: 979-1003). </t>
  </si>
  <si>
    <t xml:space="preserve">ET585 Dacite porphyry at El Teniente area. Undated sample from dated intrusion. Chemical data are collected from Cannell et al.(2005)(Economic Geology 100: 979-1003). </t>
  </si>
  <si>
    <t xml:space="preserve">ET788 Latite porphyry at El Teniente area. Undated sample from dated intrusion. Chemical data are collected from Cannell et al.(2005)(Economic Geology 100: 979-1003). </t>
  </si>
  <si>
    <t>ET-5 magmatic rock from Sewell clast. Undated sample from dated geological body. Chemical data are collected from Kay et al.(2005)(GSA Bulletin 117:67-88).</t>
  </si>
  <si>
    <t>KET142b magmatic rock from Sewell clast. Undated sample from dated geological body. Chemical data are collected from Kay et al.(2005)(GSA Bulletin 117:67-88).</t>
  </si>
  <si>
    <t>KET169 magmatic rock from Sewell clast. Undated sample from dated geological body. Chemical data are collected from Kay et al.(2005)(GSA Bulletin 117:67-88).</t>
  </si>
  <si>
    <t>ET-2 magmatic rock from Sewell clast. Undated sample from dated geological body. Chemical data are collected from Kay et al.(2005)(GSA Bulletin 117:67-88).</t>
  </si>
  <si>
    <t>TTE71 magmatic rock from Sewell clast. Undated sample from dated geological body. Chemical data are collected from Kay et al.(2005)(GSA Bulletin 117:67-88).</t>
  </si>
  <si>
    <t>El Teniente</t>
  </si>
  <si>
    <t>PVF1 basaltic andesite, barren post-ore, El Teniente copper deposit (Stern &amp; Skewes'95, Rev. Geol. Chile, v22, p266); 2.3 Ma K-Ar (Charrier &amp; Munizaga, 1979, Rev. Geol. Chile, no.7, p.41-51)</t>
  </si>
  <si>
    <t>PVF2 basaltic andesite, barren post-ore, El Teniente copper deposit (Stern &amp; Skewes'95, Rev. Geol. de Chile, v22, p266); 2.3 Ma K-Ar (Charrier &amp; Munizaga, 1979, Rev. Geol. Chile, no.7, p.41-51)</t>
  </si>
  <si>
    <t>Tlc1 andesite porphyry, productive igneous suite, El Teniente copper deposit (Stern &amp; Skewes'95, Rev. Geol. de Chile, v22, p266); 3.8 Myr K-Ar (Cuadra, 1986, Rev. Geol. Chile., no.27, p.3-26)</t>
  </si>
  <si>
    <t>Tlc10 andesite/microdiorite porphyry, productive, El Teniente copper deposit, 34°S (Stern &amp; Skewes'95, Rev. Geol. de Chile, v22, p266); 6.6 Myr K-Ar (Cuadra, 1986, Rev. Geol. Chile., no.27, p.3-26)</t>
  </si>
  <si>
    <t>Tlc5 diorite porphyry, productive igneous suite, El Teniente copper deposit (Stern &amp; Skewes'95, Rev. Geol. de Chile, v22, p266); 7.1 Myr K-Ar (Cuadra, 1986, Rev. Geol. Chile., no.27, p.3-26)</t>
  </si>
  <si>
    <t>Tlc8 andesite porphyry, productive igneous suite, El Teniente copper deposit (Stern &amp; Skewes'95, Rev. Geol. de Chile, v22, p266); 2.8 Myr K-Ar (Cuadra, 1986, Rev. Geol. Chile., no.27, p.3-26)</t>
  </si>
  <si>
    <t>Tlc9 andesite, pre-ore barren, El Teniente copper deposit, 34°S (Stern &amp; Skewes'95, Rev. Geol. de Chile, v22, p266); 8.2 Myr K-Ar (Cuadra, 1986, Rev. Geol. Chile., no.27, p.3-26)</t>
  </si>
  <si>
    <t>N-MORB-Normalized REEs ( Sun &amp; McDonough (1989) Magmatism in the Ocean asins, Geol Soc Lond Spec Pub 42: 313-345)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</si>
</sst>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
    <numFmt numFmtId="167" formatCode="0.0000"/>
    <numFmt numFmtId="168" formatCode="0.000000"/>
    <numFmt numFmtId="169" formatCode="0.0000_ "/>
    <numFmt numFmtId="170" formatCode="0.00_ "/>
    <numFmt numFmtId="171" formatCode="0_);[Red]\(0\)"/>
    <numFmt numFmtId="172" formatCode="0.00_);[Red]\(0.00\)"/>
    <numFmt numFmtId="173" formatCode="0.000_);[Red]\(0.000\)"/>
    <numFmt numFmtId="174" formatCode="0.000000_);[Red]\(0.000000\)"/>
    <numFmt numFmtId="175" formatCode="0.000_ "/>
    <numFmt numFmtId="176" formatCode="0.0_ "/>
  </numFmts>
  <fonts count="58">
    <font>
      <sz val="10"/>
      <name val="Verdana"/>
      <family val="0"/>
    </font>
    <font>
      <b/>
      <sz val="10"/>
      <name val="Verdana"/>
      <family val="0"/>
    </font>
    <font>
      <i/>
      <sz val="10"/>
      <name val="Verdana"/>
      <family val="0"/>
    </font>
    <font>
      <b/>
      <i/>
      <sz val="10"/>
      <name val="Verdana"/>
      <family val="0"/>
    </font>
    <font>
      <sz val="10"/>
      <name val="Geneva"/>
      <family val="2"/>
    </font>
    <font>
      <sz val="8"/>
      <name val="Verdana"/>
      <family val="2"/>
    </font>
    <font>
      <sz val="12"/>
      <name val="Symbol"/>
      <family val="0"/>
    </font>
    <font>
      <sz val="10"/>
      <color indexed="8"/>
      <name val="Arial"/>
      <family val="2"/>
    </font>
    <font>
      <sz val="10"/>
      <color indexed="10"/>
      <name val="Geneva"/>
      <family val="2"/>
    </font>
    <font>
      <u val="single"/>
      <sz val="10"/>
      <color indexed="12"/>
      <name val="Verdana"/>
      <family val="2"/>
    </font>
    <font>
      <u val="single"/>
      <sz val="10"/>
      <color indexed="61"/>
      <name val="Verdana"/>
      <family val="2"/>
    </font>
    <font>
      <sz val="10"/>
      <color indexed="17"/>
      <name val="Geneva"/>
      <family val="2"/>
    </font>
    <font>
      <sz val="10"/>
      <color indexed="16"/>
      <name val="Geneva"/>
      <family val="2"/>
    </font>
    <font>
      <sz val="12"/>
      <name val="Times"/>
      <family val="1"/>
    </font>
    <font>
      <sz val="14"/>
      <name val="Symbol"/>
      <family val="0"/>
    </font>
    <font>
      <sz val="10"/>
      <color indexed="21"/>
      <name val="Geneva"/>
      <family val="2"/>
    </font>
    <font>
      <sz val="10"/>
      <color indexed="57"/>
      <name val="Geneva"/>
      <family val="2"/>
    </font>
    <font>
      <b/>
      <sz val="10"/>
      <color indexed="57"/>
      <name val="Geneva"/>
      <family val="2"/>
    </font>
    <font>
      <sz val="12"/>
      <color indexed="8"/>
      <name val="Calibri"/>
      <family val="2"/>
    </font>
    <font>
      <sz val="10"/>
      <color indexed="8"/>
      <name val="Geneva"/>
      <family val="2"/>
    </font>
    <font>
      <sz val="10"/>
      <color indexed="14"/>
      <name val="Geneva"/>
      <family val="2"/>
    </font>
    <font>
      <sz val="10"/>
      <name val="Arial"/>
      <family val="2"/>
    </font>
    <font>
      <b/>
      <sz val="10"/>
      <color indexed="12"/>
      <name val="Verdan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b/>
      <sz val="10"/>
      <color indexed="10"/>
      <name val="Verdan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0"/>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21" fillId="0" borderId="0">
      <alignment/>
      <protection/>
    </xf>
    <xf numFmtId="0" fontId="18" fillId="0" borderId="0">
      <alignment/>
      <protection/>
    </xf>
  </cellStyleXfs>
  <cellXfs count="181">
    <xf numFmtId="0" fontId="0" fillId="0" borderId="0" xfId="0" applyAlignment="1">
      <alignment/>
    </xf>
    <xf numFmtId="2" fontId="4" fillId="0" borderId="0" xfId="0" applyNumberFormat="1" applyFont="1" applyFill="1" applyAlignment="1">
      <alignment/>
    </xf>
    <xf numFmtId="2" fontId="4" fillId="0" borderId="0" xfId="0" applyNumberFormat="1" applyFont="1" applyFill="1" applyAlignment="1">
      <alignment horizontal="left"/>
    </xf>
    <xf numFmtId="2" fontId="4" fillId="0" borderId="0" xfId="0" applyNumberFormat="1" applyFont="1" applyFill="1" applyAlignment="1">
      <alignment horizontal="left" vertical="top"/>
    </xf>
    <xf numFmtId="164"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2" fontId="4" fillId="0" borderId="0" xfId="0" applyNumberFormat="1" applyFont="1" applyFill="1" applyAlignment="1">
      <alignment horizontal="center" vertical="center" wrapText="1"/>
    </xf>
    <xf numFmtId="164" fontId="4" fillId="0" borderId="0" xfId="0" applyNumberFormat="1" applyFont="1" applyFill="1" applyAlignment="1">
      <alignment horizontal="left" vertical="top"/>
    </xf>
    <xf numFmtId="165" fontId="4" fillId="0" borderId="0" xfId="0" applyNumberFormat="1" applyFont="1" applyFill="1" applyAlignment="1">
      <alignment horizontal="right" vertical="top"/>
    </xf>
    <xf numFmtId="2" fontId="6" fillId="0" borderId="0" xfId="0" applyNumberFormat="1" applyFont="1" applyFill="1" applyAlignment="1">
      <alignment horizontal="right" vertical="top"/>
    </xf>
    <xf numFmtId="2" fontId="4" fillId="0" borderId="0" xfId="0" applyNumberFormat="1" applyFont="1" applyFill="1" applyAlignment="1">
      <alignment horizontal="right" vertical="top"/>
    </xf>
    <xf numFmtId="164" fontId="4" fillId="0" borderId="0" xfId="0" applyNumberFormat="1" applyFont="1" applyFill="1" applyAlignment="1">
      <alignment/>
    </xf>
    <xf numFmtId="2" fontId="4" fillId="0" borderId="10" xfId="0" applyNumberFormat="1" applyFont="1" applyFill="1" applyBorder="1" applyAlignment="1">
      <alignment horizontal="left"/>
    </xf>
    <xf numFmtId="2" fontId="4" fillId="0" borderId="0" xfId="0" applyNumberFormat="1" applyFont="1" applyFill="1" applyAlignment="1">
      <alignment horizontal="right"/>
    </xf>
    <xf numFmtId="1" fontId="4" fillId="0" borderId="0" xfId="0" applyNumberFormat="1" applyFont="1" applyFill="1" applyAlignment="1">
      <alignment/>
    </xf>
    <xf numFmtId="0" fontId="4" fillId="0" borderId="0" xfId="0" applyNumberFormat="1" applyFont="1" applyBorder="1" applyAlignment="1">
      <alignment/>
    </xf>
    <xf numFmtId="1" fontId="4" fillId="0" borderId="0" xfId="0" applyNumberFormat="1" applyFont="1" applyFill="1" applyAlignment="1">
      <alignment horizontal="right"/>
    </xf>
    <xf numFmtId="0" fontId="4" fillId="0" borderId="0" xfId="0" applyFont="1" applyBorder="1" applyAlignment="1">
      <alignment horizontal="right"/>
    </xf>
    <xf numFmtId="166" fontId="4" fillId="0" borderId="0" xfId="0" applyNumberFormat="1" applyFont="1" applyAlignment="1">
      <alignment/>
    </xf>
    <xf numFmtId="2" fontId="4" fillId="0" borderId="0" xfId="0" applyNumberFormat="1" applyFont="1" applyAlignment="1">
      <alignment/>
    </xf>
    <xf numFmtId="2" fontId="4" fillId="0" borderId="10" xfId="57" applyNumberFormat="1" applyFont="1" applyFill="1" applyBorder="1" applyAlignment="1">
      <alignment horizontal="left" vertical="top"/>
      <protection/>
    </xf>
    <xf numFmtId="165" fontId="4" fillId="0" borderId="0" xfId="0" applyNumberFormat="1" applyFont="1" applyFill="1" applyAlignment="1">
      <alignment horizontal="right"/>
    </xf>
    <xf numFmtId="2" fontId="4" fillId="0" borderId="0" xfId="0" applyNumberFormat="1" applyFont="1" applyFill="1" applyBorder="1" applyAlignment="1">
      <alignment horizontal="left"/>
    </xf>
    <xf numFmtId="2" fontId="4" fillId="0" borderId="10" xfId="0" applyNumberFormat="1" applyFont="1" applyFill="1" applyBorder="1" applyAlignment="1">
      <alignment/>
    </xf>
    <xf numFmtId="0" fontId="4" fillId="0" borderId="0" xfId="0" applyFont="1" applyBorder="1" applyAlignment="1">
      <alignment/>
    </xf>
    <xf numFmtId="167" fontId="4" fillId="0" borderId="0" xfId="0" applyNumberFormat="1" applyFont="1" applyFill="1" applyAlignment="1">
      <alignment horizontal="right"/>
    </xf>
    <xf numFmtId="164" fontId="4" fillId="0" borderId="0" xfId="0" applyNumberFormat="1" applyFont="1" applyFill="1" applyAlignment="1">
      <alignment horizontal="right"/>
    </xf>
    <xf numFmtId="165" fontId="4" fillId="0" borderId="0" xfId="0" applyNumberFormat="1" applyFont="1" applyFill="1" applyAlignment="1">
      <alignment/>
    </xf>
    <xf numFmtId="164" fontId="4" fillId="0" borderId="0" xfId="0" applyNumberFormat="1" applyFont="1" applyAlignment="1">
      <alignment/>
    </xf>
    <xf numFmtId="2" fontId="4" fillId="0" borderId="0" xfId="57" applyNumberFormat="1" applyFont="1" applyFill="1" applyBorder="1" applyAlignment="1">
      <alignment horizontal="left" vertical="top"/>
      <protection/>
    </xf>
    <xf numFmtId="2" fontId="4" fillId="0" borderId="0" xfId="0" applyNumberFormat="1" applyFont="1" applyFill="1" applyBorder="1" applyAlignment="1">
      <alignment/>
    </xf>
    <xf numFmtId="165" fontId="0" fillId="0" borderId="0" xfId="0" applyNumberFormat="1" applyAlignment="1">
      <alignment/>
    </xf>
    <xf numFmtId="2" fontId="0" fillId="0" borderId="0" xfId="0" applyNumberFormat="1" applyAlignment="1">
      <alignment/>
    </xf>
    <xf numFmtId="0" fontId="0" fillId="0" borderId="10" xfId="0" applyBorder="1" applyAlignment="1">
      <alignment/>
    </xf>
    <xf numFmtId="164" fontId="4" fillId="0" borderId="0" xfId="0" applyNumberFormat="1" applyFont="1" applyFill="1" applyBorder="1" applyAlignment="1">
      <alignment horizontal="left"/>
    </xf>
    <xf numFmtId="167" fontId="4" fillId="0" borderId="0" xfId="0" applyNumberFormat="1" applyFont="1" applyBorder="1" applyAlignment="1">
      <alignment horizontal="center"/>
    </xf>
    <xf numFmtId="0" fontId="4" fillId="0" borderId="0" xfId="0" applyFont="1" applyBorder="1" applyAlignment="1">
      <alignment horizontal="center"/>
    </xf>
    <xf numFmtId="2"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0" xfId="0" applyFont="1" applyFill="1" applyBorder="1" applyAlignment="1">
      <alignment horizontal="right"/>
    </xf>
    <xf numFmtId="166" fontId="4" fillId="0" borderId="0" xfId="0" applyNumberFormat="1" applyFont="1" applyFill="1" applyBorder="1" applyAlignment="1">
      <alignment horizontal="right"/>
    </xf>
    <xf numFmtId="167" fontId="4" fillId="0" borderId="0" xfId="0" applyNumberFormat="1" applyFont="1" applyAlignment="1">
      <alignment/>
    </xf>
    <xf numFmtId="0" fontId="4" fillId="0" borderId="0" xfId="0" applyFont="1" applyAlignment="1">
      <alignment/>
    </xf>
    <xf numFmtId="164" fontId="4" fillId="0" borderId="0" xfId="0" applyNumberFormat="1" applyFont="1" applyFill="1" applyBorder="1" applyAlignment="1">
      <alignment horizontal="right"/>
    </xf>
    <xf numFmtId="0" fontId="4" fillId="0" borderId="0" xfId="0" applyFont="1" applyFill="1" applyBorder="1" applyAlignment="1">
      <alignment horizontal="center"/>
    </xf>
    <xf numFmtId="164" fontId="11" fillId="0" borderId="0" xfId="0" applyNumberFormat="1" applyFont="1" applyFill="1" applyBorder="1" applyAlignment="1">
      <alignment horizontal="left"/>
    </xf>
    <xf numFmtId="167" fontId="11" fillId="0" borderId="0" xfId="0" applyNumberFormat="1" applyFont="1" applyBorder="1" applyAlignment="1">
      <alignment horizontal="center"/>
    </xf>
    <xf numFmtId="0" fontId="11" fillId="0" borderId="0" xfId="0" applyFont="1" applyBorder="1" applyAlignment="1">
      <alignment horizontal="center"/>
    </xf>
    <xf numFmtId="2" fontId="11"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0" fontId="11" fillId="0" borderId="0" xfId="0" applyFont="1" applyFill="1" applyBorder="1" applyAlignment="1">
      <alignment horizontal="right"/>
    </xf>
    <xf numFmtId="164" fontId="11"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164" fontId="11" fillId="0" borderId="0" xfId="0" applyNumberFormat="1" applyFont="1" applyAlignment="1">
      <alignment/>
    </xf>
    <xf numFmtId="167" fontId="11" fillId="0" borderId="0" xfId="0" applyNumberFormat="1" applyFont="1" applyAlignment="1">
      <alignment/>
    </xf>
    <xf numFmtId="2" fontId="11" fillId="0" borderId="0" xfId="0" applyNumberFormat="1" applyFont="1" applyAlignment="1">
      <alignment/>
    </xf>
    <xf numFmtId="0" fontId="11" fillId="0" borderId="0" xfId="0" applyFont="1" applyAlignment="1">
      <alignment/>
    </xf>
    <xf numFmtId="164" fontId="12" fillId="0" borderId="0" xfId="0" applyNumberFormat="1" applyFont="1" applyFill="1" applyBorder="1" applyAlignment="1">
      <alignment horizontal="left"/>
    </xf>
    <xf numFmtId="167" fontId="12" fillId="0" borderId="0" xfId="0" applyNumberFormat="1" applyFont="1" applyBorder="1" applyAlignment="1">
      <alignment horizontal="center"/>
    </xf>
    <xf numFmtId="0" fontId="12" fillId="0" borderId="0" xfId="0" applyFont="1" applyBorder="1" applyAlignment="1">
      <alignment horizontal="center"/>
    </xf>
    <xf numFmtId="2" fontId="12" fillId="0" borderId="0" xfId="0" applyNumberFormat="1" applyFont="1" applyFill="1" applyBorder="1" applyAlignment="1">
      <alignment horizontal="right"/>
    </xf>
    <xf numFmtId="1" fontId="12" fillId="0" borderId="0" xfId="0" applyNumberFormat="1" applyFont="1" applyFill="1" applyBorder="1" applyAlignment="1">
      <alignment horizontal="right"/>
    </xf>
    <xf numFmtId="164" fontId="12" fillId="0" borderId="0" xfId="0" applyNumberFormat="1" applyFont="1" applyFill="1" applyBorder="1" applyAlignment="1">
      <alignment horizontal="right"/>
    </xf>
    <xf numFmtId="166" fontId="12" fillId="0" borderId="0" xfId="0" applyNumberFormat="1" applyFont="1" applyFill="1" applyBorder="1" applyAlignment="1">
      <alignment horizontal="right"/>
    </xf>
    <xf numFmtId="0" fontId="12" fillId="0" borderId="0" xfId="0" applyFont="1" applyFill="1" applyBorder="1" applyAlignment="1">
      <alignment horizontal="right"/>
    </xf>
    <xf numFmtId="164" fontId="12" fillId="0" borderId="0" xfId="0" applyNumberFormat="1" applyFont="1" applyAlignment="1">
      <alignment/>
    </xf>
    <xf numFmtId="167" fontId="12" fillId="0" borderId="0" xfId="0" applyNumberFormat="1" applyFont="1" applyAlignment="1">
      <alignment/>
    </xf>
    <xf numFmtId="2" fontId="12" fillId="0" borderId="0" xfId="0" applyNumberFormat="1" applyFont="1" applyAlignment="1">
      <alignment/>
    </xf>
    <xf numFmtId="0" fontId="12" fillId="0" borderId="0" xfId="0" applyFont="1" applyAlignment="1">
      <alignment/>
    </xf>
    <xf numFmtId="0" fontId="4" fillId="0" borderId="0" xfId="57" applyFont="1" applyFill="1" applyBorder="1" applyAlignment="1">
      <alignment horizontal="center" wrapText="1"/>
      <protection/>
    </xf>
    <xf numFmtId="2" fontId="4" fillId="0" borderId="0" xfId="0" applyNumberFormat="1" applyFont="1" applyBorder="1" applyAlignment="1">
      <alignment horizontal="center"/>
    </xf>
    <xf numFmtId="1" fontId="4" fillId="0" borderId="0" xfId="0" applyNumberFormat="1" applyFont="1" applyAlignment="1">
      <alignment/>
    </xf>
    <xf numFmtId="164" fontId="8" fillId="0" borderId="0" xfId="0" applyNumberFormat="1" applyFont="1" applyAlignment="1">
      <alignment/>
    </xf>
    <xf numFmtId="0" fontId="0" fillId="0" borderId="0" xfId="0" applyAlignment="1">
      <alignment horizontal="right"/>
    </xf>
    <xf numFmtId="164" fontId="0" fillId="0" borderId="0" xfId="0" applyNumberFormat="1" applyAlignment="1">
      <alignment/>
    </xf>
    <xf numFmtId="164" fontId="4" fillId="0" borderId="0" xfId="0" applyNumberFormat="1" applyFont="1" applyAlignment="1">
      <alignment horizontal="left" vertical="top"/>
    </xf>
    <xf numFmtId="2" fontId="4" fillId="0" borderId="0" xfId="0" applyNumberFormat="1" applyFont="1" applyAlignment="1">
      <alignment horizontal="left" vertical="top"/>
    </xf>
    <xf numFmtId="168" fontId="13" fillId="0" borderId="0" xfId="0" applyNumberFormat="1" applyFont="1" applyAlignment="1">
      <alignment horizontal="left" vertical="top"/>
    </xf>
    <xf numFmtId="0" fontId="13" fillId="0" borderId="0" xfId="0" applyFont="1" applyAlignment="1">
      <alignment horizontal="left" vertical="top"/>
    </xf>
    <xf numFmtId="164" fontId="14" fillId="0" borderId="0" xfId="0" applyNumberFormat="1" applyFont="1" applyAlignment="1">
      <alignment horizontal="left" vertical="top"/>
    </xf>
    <xf numFmtId="167" fontId="0" fillId="0" borderId="0" xfId="0" applyNumberFormat="1" applyAlignment="1">
      <alignment/>
    </xf>
    <xf numFmtId="0" fontId="15" fillId="0" borderId="0" xfId="0" applyFont="1" applyFill="1" applyAlignment="1">
      <alignment horizontal="left"/>
    </xf>
    <xf numFmtId="0" fontId="15" fillId="0" borderId="0" xfId="0" applyFont="1" applyAlignment="1">
      <alignment horizontal="right"/>
    </xf>
    <xf numFmtId="0" fontId="15" fillId="0" borderId="0" xfId="0" applyFont="1" applyAlignment="1">
      <alignment/>
    </xf>
    <xf numFmtId="16" fontId="15" fillId="0" borderId="0" xfId="0" applyNumberFormat="1" applyFont="1" applyAlignment="1">
      <alignment horizontal="left"/>
    </xf>
    <xf numFmtId="164" fontId="15" fillId="0" borderId="0" xfId="0" applyNumberFormat="1" applyFont="1" applyAlignment="1">
      <alignment horizontal="right"/>
    </xf>
    <xf numFmtId="164" fontId="15" fillId="0" borderId="0" xfId="0" applyNumberFormat="1" applyFont="1" applyAlignment="1">
      <alignment/>
    </xf>
    <xf numFmtId="2" fontId="15" fillId="0" borderId="0" xfId="0" applyNumberFormat="1" applyFont="1" applyAlignment="1">
      <alignment/>
    </xf>
    <xf numFmtId="0" fontId="15" fillId="0" borderId="0" xfId="0" applyFont="1" applyAlignment="1">
      <alignment horizontal="left"/>
    </xf>
    <xf numFmtId="0" fontId="16" fillId="0" borderId="0" xfId="0" applyFont="1" applyAlignment="1">
      <alignment/>
    </xf>
    <xf numFmtId="0" fontId="16" fillId="0" borderId="0" xfId="0" applyFont="1" applyAlignment="1">
      <alignment horizontal="right"/>
    </xf>
    <xf numFmtId="164" fontId="16" fillId="0" borderId="0" xfId="0" applyNumberFormat="1" applyFont="1" applyAlignment="1">
      <alignment/>
    </xf>
    <xf numFmtId="2" fontId="16" fillId="0" borderId="0" xfId="0" applyNumberFormat="1" applyFont="1" applyAlignment="1">
      <alignment/>
    </xf>
    <xf numFmtId="0" fontId="16" fillId="0" borderId="0" xfId="0" applyFont="1" applyFill="1" applyAlignment="1">
      <alignment horizontal="left"/>
    </xf>
    <xf numFmtId="0" fontId="16" fillId="0" borderId="0" xfId="0" applyFont="1" applyAlignment="1">
      <alignment horizontal="left"/>
    </xf>
    <xf numFmtId="164" fontId="16" fillId="0" borderId="0" xfId="0" applyNumberFormat="1" applyFont="1" applyAlignment="1">
      <alignment horizontal="right"/>
    </xf>
    <xf numFmtId="0" fontId="17" fillId="0" borderId="0" xfId="0" applyFont="1" applyAlignment="1">
      <alignment horizontal="right"/>
    </xf>
    <xf numFmtId="0" fontId="16" fillId="0" borderId="0" xfId="0" applyNumberFormat="1" applyFont="1" applyAlignment="1">
      <alignment horizontal="left"/>
    </xf>
    <xf numFmtId="0" fontId="4" fillId="0" borderId="0" xfId="0" applyFont="1" applyAlignment="1">
      <alignment horizontal="right"/>
    </xf>
    <xf numFmtId="0" fontId="57" fillId="0" borderId="0" xfId="0" applyFont="1" applyAlignment="1">
      <alignment/>
    </xf>
    <xf numFmtId="166" fontId="4" fillId="0" borderId="0" xfId="0" applyNumberFormat="1" applyFont="1" applyFill="1" applyAlignment="1">
      <alignment/>
    </xf>
    <xf numFmtId="0" fontId="0" fillId="0" borderId="0" xfId="0" applyFill="1" applyAlignment="1">
      <alignment/>
    </xf>
    <xf numFmtId="0" fontId="4" fillId="0" borderId="0" xfId="0" applyFont="1" applyFill="1" applyAlignment="1">
      <alignment horizontal="right"/>
    </xf>
    <xf numFmtId="0" fontId="4" fillId="0" borderId="0" xfId="0" applyFont="1" applyFill="1" applyAlignment="1">
      <alignment/>
    </xf>
    <xf numFmtId="168" fontId="4" fillId="0" borderId="0" xfId="0" applyNumberFormat="1" applyFont="1" applyFill="1" applyAlignment="1">
      <alignment/>
    </xf>
    <xf numFmtId="167" fontId="4" fillId="0" borderId="0" xfId="0" applyNumberFormat="1" applyFont="1" applyFill="1" applyAlignment="1">
      <alignment/>
    </xf>
    <xf numFmtId="0" fontId="8" fillId="0" borderId="0" xfId="0" applyFont="1" applyFill="1" applyAlignment="1">
      <alignment/>
    </xf>
    <xf numFmtId="0" fontId="19" fillId="0" borderId="0" xfId="0" applyFont="1" applyFill="1" applyAlignment="1">
      <alignment/>
    </xf>
    <xf numFmtId="164" fontId="19" fillId="0" borderId="0" xfId="0" applyNumberFormat="1" applyFont="1" applyFill="1" applyAlignment="1">
      <alignment/>
    </xf>
    <xf numFmtId="2" fontId="19" fillId="0" borderId="0" xfId="0" applyNumberFormat="1" applyFont="1" applyFill="1" applyAlignment="1">
      <alignment/>
    </xf>
    <xf numFmtId="0" fontId="19" fillId="0" borderId="0" xfId="0" applyFont="1" applyFill="1" applyAlignment="1">
      <alignment horizontal="left"/>
    </xf>
    <xf numFmtId="164" fontId="4" fillId="0" borderId="0" xfId="0" applyNumberFormat="1" applyFont="1" applyFill="1" applyBorder="1" applyAlignment="1">
      <alignment/>
    </xf>
    <xf numFmtId="0" fontId="1" fillId="0" borderId="0" xfId="0" applyFont="1" applyFill="1" applyAlignment="1">
      <alignment/>
    </xf>
    <xf numFmtId="0" fontId="4" fillId="0" borderId="0" xfId="0" applyFont="1" applyFill="1" applyAlignment="1">
      <alignment/>
    </xf>
    <xf numFmtId="2" fontId="4" fillId="0" borderId="0" xfId="0" applyNumberFormat="1" applyFont="1" applyFill="1" applyAlignment="1">
      <alignment/>
    </xf>
    <xf numFmtId="1" fontId="4" fillId="0" borderId="0" xfId="0" applyNumberFormat="1" applyFont="1" applyFill="1" applyAlignment="1">
      <alignment/>
    </xf>
    <xf numFmtId="166" fontId="4" fillId="0" borderId="0" xfId="0" applyNumberFormat="1" applyFont="1" applyFill="1" applyAlignment="1">
      <alignment/>
    </xf>
    <xf numFmtId="168" fontId="4" fillId="0" borderId="0" xfId="0" applyNumberFormat="1" applyFont="1" applyFill="1" applyAlignment="1">
      <alignment/>
    </xf>
    <xf numFmtId="164" fontId="4" fillId="0" borderId="0" xfId="0" applyNumberFormat="1" applyFont="1" applyFill="1" applyAlignment="1">
      <alignment/>
    </xf>
    <xf numFmtId="0" fontId="8" fillId="0" borderId="0" xfId="0" applyFont="1" applyFill="1" applyAlignment="1">
      <alignment/>
    </xf>
    <xf numFmtId="166" fontId="8" fillId="0" borderId="0" xfId="0" applyNumberFormat="1" applyFont="1" applyFill="1" applyAlignment="1">
      <alignment/>
    </xf>
    <xf numFmtId="168" fontId="4" fillId="0" borderId="0" xfId="0" applyNumberFormat="1" applyFont="1" applyFill="1" applyAlignment="1">
      <alignment horizontal="right"/>
    </xf>
    <xf numFmtId="164" fontId="4" fillId="0" borderId="0" xfId="0" applyNumberFormat="1" applyFont="1" applyAlignment="1">
      <alignment/>
    </xf>
    <xf numFmtId="166" fontId="4" fillId="0" borderId="0" xfId="0" applyNumberFormat="1" applyFont="1" applyAlignment="1">
      <alignment/>
    </xf>
    <xf numFmtId="0" fontId="4" fillId="0" borderId="0" xfId="0" applyFont="1" applyAlignment="1">
      <alignment/>
    </xf>
    <xf numFmtId="1" fontId="4" fillId="0" borderId="0" xfId="0" applyNumberFormat="1" applyFont="1" applyAlignment="1">
      <alignment/>
    </xf>
    <xf numFmtId="2" fontId="4" fillId="0" borderId="0" xfId="0" applyNumberFormat="1" applyFont="1" applyAlignment="1">
      <alignment/>
    </xf>
    <xf numFmtId="0" fontId="4" fillId="0" borderId="0" xfId="0" applyFont="1" applyBorder="1" applyAlignment="1">
      <alignment/>
    </xf>
    <xf numFmtId="164" fontId="4" fillId="0" borderId="0" xfId="0" applyNumberFormat="1" applyFont="1" applyBorder="1" applyAlignment="1">
      <alignment/>
    </xf>
    <xf numFmtId="166" fontId="4" fillId="0" borderId="0" xfId="0" applyNumberFormat="1" applyFont="1" applyBorder="1" applyAlignment="1">
      <alignment/>
    </xf>
    <xf numFmtId="0" fontId="0" fillId="0" borderId="0" xfId="0" applyBorder="1" applyAlignment="1">
      <alignment/>
    </xf>
    <xf numFmtId="2" fontId="0" fillId="33" borderId="0" xfId="0" applyNumberFormat="1" applyFont="1" applyFill="1" applyBorder="1" applyAlignment="1">
      <alignment/>
    </xf>
    <xf numFmtId="164" fontId="4" fillId="34" borderId="0" xfId="0" applyNumberFormat="1" applyFont="1" applyFill="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68" fontId="4" fillId="0" borderId="0" xfId="0" applyNumberFormat="1" applyFont="1" applyFill="1" applyAlignment="1">
      <alignment horizontal="center" vertical="center" wrapText="1"/>
    </xf>
    <xf numFmtId="164" fontId="6" fillId="0" borderId="0" xfId="0" applyNumberFormat="1" applyFont="1" applyFill="1" applyAlignment="1">
      <alignment horizontal="center" vertical="center" wrapText="1"/>
    </xf>
    <xf numFmtId="2" fontId="4" fillId="0" borderId="0" xfId="0" applyNumberFormat="1" applyFont="1" applyAlignment="1">
      <alignment horizontal="center"/>
    </xf>
    <xf numFmtId="165" fontId="4" fillId="0" borderId="0" xfId="0" applyNumberFormat="1" applyFont="1" applyAlignment="1">
      <alignment horizontal="center"/>
    </xf>
    <xf numFmtId="164" fontId="4" fillId="0" borderId="0" xfId="0" applyNumberFormat="1" applyFont="1" applyAlignment="1">
      <alignment horizontal="center"/>
    </xf>
    <xf numFmtId="164" fontId="4" fillId="0" borderId="0" xfId="0" applyNumberFormat="1" applyFont="1" applyAlignment="1">
      <alignment horizontal="right"/>
    </xf>
    <xf numFmtId="2" fontId="4" fillId="0" borderId="0" xfId="0" applyNumberFormat="1" applyFont="1" applyAlignment="1">
      <alignment horizontal="right"/>
    </xf>
    <xf numFmtId="164" fontId="20" fillId="0" borderId="0" xfId="0" applyNumberFormat="1" applyFont="1" applyAlignment="1">
      <alignment/>
    </xf>
    <xf numFmtId="164" fontId="20" fillId="0" borderId="0" xfId="0" applyNumberFormat="1" applyFont="1" applyAlignment="1">
      <alignment horizontal="right"/>
    </xf>
    <xf numFmtId="0" fontId="0" fillId="0" borderId="0" xfId="0" applyFont="1" applyFill="1" applyBorder="1" applyAlignment="1">
      <alignment horizontal="center" vertical="center"/>
    </xf>
    <xf numFmtId="169" fontId="0" fillId="0" borderId="0" xfId="0" applyNumberFormat="1" applyFont="1" applyFill="1" applyBorder="1" applyAlignment="1">
      <alignment horizontal="center" vertical="center"/>
    </xf>
    <xf numFmtId="170" fontId="0" fillId="0" borderId="0"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172" fontId="0" fillId="0" borderId="0"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xf>
    <xf numFmtId="174" fontId="0" fillId="0" borderId="0" xfId="0" applyNumberFormat="1" applyFont="1" applyFill="1" applyBorder="1" applyAlignment="1">
      <alignment horizontal="center" vertical="center"/>
    </xf>
    <xf numFmtId="175" fontId="0" fillId="0" borderId="0" xfId="0" applyNumberFormat="1" applyFont="1" applyFill="1" applyBorder="1" applyAlignment="1">
      <alignment horizontal="center" vertical="center"/>
    </xf>
    <xf numFmtId="0" fontId="0" fillId="0" borderId="0" xfId="0" applyFont="1" applyFill="1" applyAlignment="1">
      <alignment vertical="center"/>
    </xf>
    <xf numFmtId="169" fontId="0" fillId="0" borderId="0" xfId="0" applyNumberFormat="1" applyFont="1" applyFill="1" applyAlignment="1">
      <alignment vertical="center"/>
    </xf>
    <xf numFmtId="169" fontId="0" fillId="0" borderId="0" xfId="65" applyNumberFormat="1" applyFont="1" applyFill="1" applyBorder="1" applyAlignment="1">
      <alignment vertical="center"/>
      <protection/>
    </xf>
    <xf numFmtId="170" fontId="0" fillId="0" borderId="0" xfId="0" applyNumberFormat="1" applyFont="1" applyFill="1" applyAlignment="1">
      <alignment vertical="center"/>
    </xf>
    <xf numFmtId="172" fontId="0" fillId="0" borderId="0" xfId="0" applyNumberFormat="1" applyFont="1" applyFill="1" applyAlignment="1">
      <alignment vertical="center"/>
    </xf>
    <xf numFmtId="172" fontId="0" fillId="0" borderId="0" xfId="0" applyNumberFormat="1" applyFont="1" applyFill="1" applyBorder="1" applyAlignment="1">
      <alignment vertical="center"/>
    </xf>
    <xf numFmtId="173" fontId="0" fillId="0" borderId="0" xfId="0" applyNumberFormat="1" applyFont="1" applyFill="1" applyBorder="1" applyAlignment="1">
      <alignment vertical="center"/>
    </xf>
    <xf numFmtId="174" fontId="0" fillId="0" borderId="0" xfId="0" applyNumberFormat="1" applyFont="1" applyFill="1" applyAlignment="1">
      <alignment vertical="center"/>
    </xf>
    <xf numFmtId="176" fontId="0" fillId="0" borderId="0" xfId="0" applyNumberFormat="1" applyFont="1" applyFill="1" applyAlignment="1">
      <alignment vertical="center"/>
    </xf>
    <xf numFmtId="175" fontId="0" fillId="0" borderId="0" xfId="0" applyNumberFormat="1" applyFont="1" applyFill="1" applyAlignment="1">
      <alignment vertical="center"/>
    </xf>
    <xf numFmtId="170" fontId="0" fillId="0" borderId="0" xfId="0" applyNumberFormat="1" applyFont="1" applyFill="1" applyBorder="1" applyAlignment="1">
      <alignment vertical="center"/>
    </xf>
    <xf numFmtId="0" fontId="0" fillId="0" borderId="0" xfId="0" applyFont="1" applyFill="1" applyBorder="1" applyAlignment="1">
      <alignment vertical="center"/>
    </xf>
    <xf numFmtId="170" fontId="0" fillId="0" borderId="0" xfId="0" applyNumberFormat="1" applyFont="1" applyFill="1" applyAlignment="1" quotePrefix="1">
      <alignment vertical="center"/>
    </xf>
    <xf numFmtId="170" fontId="0" fillId="34" borderId="0" xfId="0" applyNumberFormat="1" applyFont="1" applyFill="1" applyBorder="1" applyAlignment="1">
      <alignment vertical="center"/>
    </xf>
    <xf numFmtId="0" fontId="0" fillId="34" borderId="0" xfId="0" applyFont="1" applyFill="1" applyAlignment="1">
      <alignment vertical="center"/>
    </xf>
    <xf numFmtId="172" fontId="0" fillId="0" borderId="0" xfId="0" applyNumberFormat="1" applyFont="1" applyFill="1" applyBorder="1" applyAlignment="1">
      <alignment vertical="top" wrapText="1"/>
    </xf>
    <xf numFmtId="172" fontId="0" fillId="35" borderId="0" xfId="0" applyNumberFormat="1" applyFont="1" applyFill="1" applyBorder="1" applyAlignment="1">
      <alignment vertical="top" wrapText="1"/>
    </xf>
    <xf numFmtId="167" fontId="4" fillId="0" borderId="0" xfId="0" applyNumberFormat="1" applyFont="1" applyFill="1" applyAlignment="1">
      <alignment/>
    </xf>
    <xf numFmtId="0" fontId="0" fillId="0" borderId="0" xfId="0" applyAlignment="1">
      <alignment/>
    </xf>
    <xf numFmtId="172" fontId="22" fillId="0" borderId="0" xfId="0" applyNumberFormat="1" applyFont="1" applyFill="1" applyAlignment="1">
      <alignment vertical="center"/>
    </xf>
    <xf numFmtId="172" fontId="22" fillId="0" borderId="0" xfId="0" applyNumberFormat="1" applyFont="1" applyFill="1" applyBorder="1" applyAlignment="1">
      <alignment vertical="center"/>
    </xf>
    <xf numFmtId="172" fontId="22" fillId="0" borderId="0" xfId="0" applyNumberFormat="1" applyFont="1" applyFill="1" applyBorder="1" applyAlignment="1">
      <alignment vertical="top" wrapText="1"/>
    </xf>
    <xf numFmtId="0" fontId="4" fillId="0" borderId="0" xfId="0" applyFont="1" applyFill="1" applyBorder="1" applyAlignment="1">
      <alignment/>
    </xf>
    <xf numFmtId="164" fontId="4" fillId="0" borderId="0" xfId="0" applyNumberFormat="1" applyFont="1" applyFill="1" applyBorder="1" applyAlignment="1">
      <alignment/>
    </xf>
    <xf numFmtId="166" fontId="4" fillId="0" borderId="0" xfId="0" applyNumberFormat="1" applyFont="1" applyFill="1" applyBorder="1" applyAlignment="1">
      <alignment/>
    </xf>
    <xf numFmtId="0" fontId="0" fillId="0" borderId="0" xfId="0" applyFill="1" applyBorder="1" applyAlignment="1">
      <alignment/>
    </xf>
    <xf numFmtId="0" fontId="0" fillId="0" borderId="0" xfId="0" applyFont="1" applyFill="1" applyBorder="1" applyAlignment="1">
      <alignment wrapText="1"/>
    </xf>
    <xf numFmtId="2" fontId="4" fillId="0" borderId="0" xfId="0" applyNumberFormat="1" applyFont="1" applyFill="1" applyBorder="1" applyAlignment="1">
      <alignment/>
    </xf>
    <xf numFmtId="2" fontId="0" fillId="0" borderId="0" xfId="0" applyNumberFormat="1"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 name="常规_Xinjiang" xfId="64"/>
    <cellStyle name="常规_Xinjiang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M121"/>
  <sheetViews>
    <sheetView tabSelected="1" zoomScalePageLayoutView="0" workbookViewId="0" topLeftCell="A1">
      <pane ySplit="760" topLeftCell="A1" activePane="bottomLeft" state="split"/>
      <selection pane="topLeft" activeCell="BV1" sqref="BV1:CB16384"/>
      <selection pane="bottomLeft" activeCell="A3" sqref="A3"/>
    </sheetView>
  </sheetViews>
  <sheetFormatPr defaultColWidth="11.00390625" defaultRowHeight="12.75"/>
  <sheetData>
    <row r="1" spans="1:75" ht="12.75">
      <c r="A1" s="99" t="s">
        <v>364</v>
      </c>
      <c r="BW1" s="99" t="s">
        <v>1130</v>
      </c>
    </row>
    <row r="2" spans="1:91" s="1" customFormat="1" ht="15.75">
      <c r="A2" s="1" t="s">
        <v>231</v>
      </c>
      <c r="B2" s="1" t="s">
        <v>232</v>
      </c>
      <c r="C2" s="1" t="s">
        <v>233</v>
      </c>
      <c r="D2" s="2" t="s">
        <v>234</v>
      </c>
      <c r="E2" s="2" t="s">
        <v>235</v>
      </c>
      <c r="F2" s="1" t="s">
        <v>236</v>
      </c>
      <c r="G2" s="1" t="s">
        <v>237</v>
      </c>
      <c r="H2" s="1" t="s">
        <v>238</v>
      </c>
      <c r="I2" s="1" t="s">
        <v>239</v>
      </c>
      <c r="J2" s="1" t="s">
        <v>240</v>
      </c>
      <c r="K2" s="1" t="s">
        <v>241</v>
      </c>
      <c r="L2" s="1" t="s">
        <v>242</v>
      </c>
      <c r="M2" s="1" t="s">
        <v>243</v>
      </c>
      <c r="N2" s="1" t="s">
        <v>244</v>
      </c>
      <c r="O2" s="1" t="s">
        <v>245</v>
      </c>
      <c r="P2" s="1" t="s">
        <v>246</v>
      </c>
      <c r="Q2" s="1" t="s">
        <v>247</v>
      </c>
      <c r="R2" s="1" t="s">
        <v>248</v>
      </c>
      <c r="S2" s="1" t="s">
        <v>249</v>
      </c>
      <c r="T2" s="1" t="s">
        <v>250</v>
      </c>
      <c r="U2" s="1" t="s">
        <v>251</v>
      </c>
      <c r="V2" s="1" t="s">
        <v>252</v>
      </c>
      <c r="W2" s="1" t="s">
        <v>253</v>
      </c>
      <c r="X2" s="1" t="s">
        <v>254</v>
      </c>
      <c r="Y2" s="1" t="s">
        <v>255</v>
      </c>
      <c r="Z2" s="1" t="s">
        <v>256</v>
      </c>
      <c r="AA2" s="1" t="s">
        <v>257</v>
      </c>
      <c r="AB2" s="1" t="s">
        <v>258</v>
      </c>
      <c r="AC2" s="1" t="s">
        <v>259</v>
      </c>
      <c r="AD2" s="1" t="s">
        <v>260</v>
      </c>
      <c r="AE2" s="1" t="s">
        <v>301</v>
      </c>
      <c r="AF2" s="1" t="s">
        <v>302</v>
      </c>
      <c r="AG2" s="1" t="s">
        <v>303</v>
      </c>
      <c r="AH2" s="1" t="s">
        <v>304</v>
      </c>
      <c r="AI2" s="1" t="s">
        <v>305</v>
      </c>
      <c r="AJ2" s="1" t="s">
        <v>306</v>
      </c>
      <c r="AK2" s="1" t="s">
        <v>307</v>
      </c>
      <c r="AL2" s="1" t="s">
        <v>308</v>
      </c>
      <c r="AM2" s="1" t="s">
        <v>309</v>
      </c>
      <c r="AN2" s="1" t="s">
        <v>310</v>
      </c>
      <c r="AO2" s="1" t="s">
        <v>311</v>
      </c>
      <c r="AP2" s="1" t="s">
        <v>312</v>
      </c>
      <c r="AQ2" s="1" t="s">
        <v>313</v>
      </c>
      <c r="AR2" s="1" t="s">
        <v>314</v>
      </c>
      <c r="AS2" s="1" t="s">
        <v>315</v>
      </c>
      <c r="AT2" s="1" t="s">
        <v>316</v>
      </c>
      <c r="AU2" s="1" t="s">
        <v>317</v>
      </c>
      <c r="AV2" s="1" t="s">
        <v>318</v>
      </c>
      <c r="AW2" s="1" t="s">
        <v>319</v>
      </c>
      <c r="AX2" s="1" t="s">
        <v>320</v>
      </c>
      <c r="AY2" s="1" t="s">
        <v>321</v>
      </c>
      <c r="AZ2" s="1" t="s">
        <v>322</v>
      </c>
      <c r="BA2" s="1" t="s">
        <v>323</v>
      </c>
      <c r="BB2" s="1" t="s">
        <v>324</v>
      </c>
      <c r="BC2" s="1" t="s">
        <v>325</v>
      </c>
      <c r="BD2" s="1" t="s">
        <v>326</v>
      </c>
      <c r="BE2" s="3" t="s">
        <v>327</v>
      </c>
      <c r="BF2" s="4" t="s">
        <v>328</v>
      </c>
      <c r="BG2" s="5" t="s">
        <v>329</v>
      </c>
      <c r="BH2" s="5" t="s">
        <v>330</v>
      </c>
      <c r="BI2" s="6" t="s">
        <v>331</v>
      </c>
      <c r="BJ2" s="5" t="s">
        <v>332</v>
      </c>
      <c r="BK2" s="7" t="s">
        <v>333</v>
      </c>
      <c r="BL2" s="3" t="s">
        <v>334</v>
      </c>
      <c r="BM2" s="3" t="s">
        <v>335</v>
      </c>
      <c r="BN2" s="3" t="s">
        <v>336</v>
      </c>
      <c r="BO2" s="3" t="s">
        <v>337</v>
      </c>
      <c r="BP2" s="8" t="s">
        <v>338</v>
      </c>
      <c r="BQ2" s="8" t="s">
        <v>339</v>
      </c>
      <c r="BR2" s="9" t="s">
        <v>340</v>
      </c>
      <c r="BS2" s="10" t="s">
        <v>341</v>
      </c>
      <c r="BT2" s="10" t="s">
        <v>342</v>
      </c>
      <c r="BU2" s="10" t="s">
        <v>261</v>
      </c>
      <c r="BV2" s="10"/>
      <c r="BW2" s="1" t="s">
        <v>262</v>
      </c>
      <c r="BX2" s="1" t="s">
        <v>263</v>
      </c>
      <c r="BY2" s="1" t="s">
        <v>264</v>
      </c>
      <c r="BZ2" s="1" t="s">
        <v>265</v>
      </c>
      <c r="CA2" s="1" t="s">
        <v>266</v>
      </c>
      <c r="CB2" s="1" t="s">
        <v>267</v>
      </c>
      <c r="CC2" s="1" t="s">
        <v>268</v>
      </c>
      <c r="CD2" s="1" t="s">
        <v>269</v>
      </c>
      <c r="CE2" s="1" t="s">
        <v>270</v>
      </c>
      <c r="CF2" s="1" t="s">
        <v>271</v>
      </c>
      <c r="CG2" s="1" t="s">
        <v>272</v>
      </c>
      <c r="CH2" s="1" t="s">
        <v>273</v>
      </c>
      <c r="CI2" s="1" t="s">
        <v>274</v>
      </c>
      <c r="CJ2" s="1" t="s">
        <v>275</v>
      </c>
      <c r="CK2" s="1" t="s">
        <v>276</v>
      </c>
      <c r="CL2" s="11" t="s">
        <v>277</v>
      </c>
      <c r="CM2" s="11" t="s">
        <v>333</v>
      </c>
    </row>
    <row r="3" spans="1:89" ht="13.5">
      <c r="A3" s="2" t="s">
        <v>278</v>
      </c>
      <c r="B3" s="1">
        <v>4.73</v>
      </c>
      <c r="C3" s="1">
        <v>125.48</v>
      </c>
      <c r="D3" s="1">
        <v>1.77</v>
      </c>
      <c r="E3" s="1">
        <v>1.87</v>
      </c>
      <c r="F3" s="2" t="s">
        <v>279</v>
      </c>
      <c r="G3" s="13">
        <v>47.94</v>
      </c>
      <c r="H3" s="13">
        <v>1.02</v>
      </c>
      <c r="I3" s="13">
        <v>17.86</v>
      </c>
      <c r="J3" s="14"/>
      <c r="K3" s="13">
        <v>10.833592</v>
      </c>
      <c r="L3" s="14"/>
      <c r="M3" s="13">
        <v>0.21</v>
      </c>
      <c r="N3" s="13">
        <v>5.07</v>
      </c>
      <c r="O3" s="13">
        <v>11.2</v>
      </c>
      <c r="P3" s="13">
        <v>2.88</v>
      </c>
      <c r="Q3" s="13">
        <v>1.44</v>
      </c>
      <c r="R3" s="13">
        <v>0.33</v>
      </c>
      <c r="S3" s="13">
        <v>1.17</v>
      </c>
      <c r="T3" s="15"/>
      <c r="U3" s="1">
        <f>G3+H3+I3+K3+M3+N3+O3+P3+Q3+R3+S3</f>
        <v>99.95359199999997</v>
      </c>
      <c r="V3" s="13">
        <v>10</v>
      </c>
      <c r="W3" s="1"/>
      <c r="X3" s="1"/>
      <c r="Y3" s="13">
        <v>761</v>
      </c>
      <c r="Z3" s="13">
        <v>66</v>
      </c>
      <c r="AA3" s="1"/>
      <c r="AB3" s="1"/>
      <c r="AC3" s="1"/>
      <c r="AD3" s="1"/>
      <c r="AE3" s="1"/>
      <c r="AF3" s="1"/>
      <c r="AG3" s="1"/>
      <c r="AH3" s="1"/>
      <c r="AI3" s="1"/>
      <c r="AJ3" s="1"/>
      <c r="AK3" s="1"/>
      <c r="AL3" s="1"/>
      <c r="AM3" s="1"/>
      <c r="AN3" s="1"/>
      <c r="AO3" s="13">
        <v>23</v>
      </c>
      <c r="AP3" s="1"/>
      <c r="AQ3" s="16">
        <v>8</v>
      </c>
      <c r="AR3" s="14"/>
      <c r="AS3" s="14"/>
      <c r="AT3" s="14"/>
      <c r="AU3" s="14"/>
      <c r="AV3" s="14"/>
      <c r="AW3" s="1"/>
      <c r="AX3" s="1"/>
      <c r="AY3" s="1"/>
      <c r="AZ3" s="1"/>
      <c r="BA3" s="1"/>
      <c r="BB3" s="1"/>
      <c r="BC3" s="1">
        <f aca="true" t="shared" si="0" ref="BC3:BC34">Y3/AO3</f>
        <v>33.08695652173913</v>
      </c>
      <c r="BD3" s="1">
        <f aca="true" t="shared" si="1" ref="BD3:BD34">Y3/Z3</f>
        <v>11.530303030303031</v>
      </c>
      <c r="BE3" s="14"/>
      <c r="BF3" s="14"/>
      <c r="BG3" s="14"/>
      <c r="BH3" s="14"/>
      <c r="BI3" s="14"/>
      <c r="BJ3" s="14"/>
      <c r="BK3" s="14"/>
      <c r="BL3" s="1">
        <f aca="true" t="shared" si="2" ref="BL3:BL34">((O3/56.079)+(P3/61.979)+(Q3/94.196))/(I3/101.961)</f>
        <v>1.4927231969082377</v>
      </c>
      <c r="BM3" s="1">
        <f aca="true" t="shared" si="3" ref="BM3:BM34">I3/H3</f>
        <v>17.509803921568626</v>
      </c>
      <c r="BN3" s="1">
        <f aca="true" t="shared" si="4" ref="BN3:BN34">K3/N3</f>
        <v>2.1368031558185403</v>
      </c>
      <c r="BO3" s="1">
        <f aca="true" t="shared" si="5" ref="BO3:BO34">(N3/40.304)/((N3/40.304)+(0.8*K3/71.8464))*100</f>
        <v>51.047658612027746</v>
      </c>
      <c r="BP3" s="14"/>
      <c r="BQ3" s="14"/>
      <c r="BR3" s="17"/>
      <c r="BS3" s="14"/>
      <c r="BT3" s="14"/>
      <c r="BU3" s="14"/>
      <c r="CK3" s="1">
        <f>AO3/28</f>
        <v>0.8214285714285714</v>
      </c>
    </row>
    <row r="4" spans="1:89" ht="13.5">
      <c r="A4" s="2" t="s">
        <v>278</v>
      </c>
      <c r="B4" s="1">
        <v>4.73</v>
      </c>
      <c r="C4" s="1">
        <v>125.48</v>
      </c>
      <c r="D4" s="1">
        <v>1.77</v>
      </c>
      <c r="E4" s="1">
        <v>1.87</v>
      </c>
      <c r="F4" s="2" t="s">
        <v>280</v>
      </c>
      <c r="G4" s="13">
        <v>54.09</v>
      </c>
      <c r="H4" s="13">
        <v>0.64</v>
      </c>
      <c r="I4" s="13">
        <v>18.94</v>
      </c>
      <c r="J4" s="14"/>
      <c r="K4" s="13">
        <v>7.540324000000001</v>
      </c>
      <c r="L4" s="14"/>
      <c r="M4" s="13">
        <v>0.17</v>
      </c>
      <c r="N4" s="13">
        <v>3.25</v>
      </c>
      <c r="O4" s="13">
        <v>8.51</v>
      </c>
      <c r="P4" s="13">
        <v>3.86</v>
      </c>
      <c r="Q4" s="13">
        <v>1.92</v>
      </c>
      <c r="R4" s="13">
        <v>0.24</v>
      </c>
      <c r="S4" s="13">
        <v>1.03</v>
      </c>
      <c r="T4" s="15"/>
      <c r="U4" s="1">
        <f>G4+H4+I4+K4+M4+N4+O4+P4+Q4+R4+S4</f>
        <v>100.190324</v>
      </c>
      <c r="V4" s="13">
        <v>38</v>
      </c>
      <c r="W4" s="1"/>
      <c r="X4" s="1"/>
      <c r="Y4" s="13">
        <v>573</v>
      </c>
      <c r="Z4" s="13">
        <v>83</v>
      </c>
      <c r="AA4" s="1"/>
      <c r="AB4" s="1"/>
      <c r="AC4" s="1"/>
      <c r="AD4" s="1"/>
      <c r="AE4" s="1"/>
      <c r="AF4" s="1"/>
      <c r="AG4" s="1"/>
      <c r="AH4" s="1"/>
      <c r="AI4" s="1"/>
      <c r="AJ4" s="1"/>
      <c r="AK4" s="1"/>
      <c r="AL4" s="1"/>
      <c r="AM4" s="1"/>
      <c r="AN4" s="1"/>
      <c r="AO4" s="13">
        <v>25</v>
      </c>
      <c r="AP4" s="1"/>
      <c r="AQ4" s="16">
        <v>7</v>
      </c>
      <c r="AR4" s="14"/>
      <c r="AS4" s="14"/>
      <c r="AT4" s="14"/>
      <c r="AU4" s="14"/>
      <c r="AV4" s="14"/>
      <c r="AW4" s="1"/>
      <c r="AX4" s="1"/>
      <c r="AY4" s="1"/>
      <c r="AZ4" s="1"/>
      <c r="BA4" s="1"/>
      <c r="BB4" s="1"/>
      <c r="BC4" s="1">
        <f t="shared" si="0"/>
        <v>22.92</v>
      </c>
      <c r="BD4" s="1">
        <f t="shared" si="1"/>
        <v>6.903614457831325</v>
      </c>
      <c r="BE4" s="14"/>
      <c r="BF4" s="14"/>
      <c r="BG4" s="14"/>
      <c r="BH4" s="14"/>
      <c r="BI4" s="14"/>
      <c r="BJ4" s="14"/>
      <c r="BK4" s="14"/>
      <c r="BL4" s="1">
        <f t="shared" si="2"/>
        <v>1.2619283362249167</v>
      </c>
      <c r="BM4" s="1">
        <f t="shared" si="3"/>
        <v>29.59375</v>
      </c>
      <c r="BN4" s="1">
        <f t="shared" si="4"/>
        <v>2.3200996923076924</v>
      </c>
      <c r="BO4" s="1">
        <f t="shared" si="5"/>
        <v>48.990466791957054</v>
      </c>
      <c r="BP4" s="14"/>
      <c r="BQ4" s="14"/>
      <c r="BR4" s="17"/>
      <c r="BS4" s="14"/>
      <c r="BT4" s="14"/>
      <c r="BU4" s="14"/>
      <c r="CK4" s="1">
        <f>AO4/28</f>
        <v>0.8928571428571429</v>
      </c>
    </row>
    <row r="5" spans="1:91" ht="13.5">
      <c r="A5" t="s">
        <v>127</v>
      </c>
      <c r="B5" s="31">
        <v>4.728055555555556</v>
      </c>
      <c r="C5" s="31">
        <v>125.48861111111111</v>
      </c>
      <c r="D5" t="s">
        <v>128</v>
      </c>
      <c r="E5" t="s">
        <v>128</v>
      </c>
      <c r="F5" t="s">
        <v>129</v>
      </c>
      <c r="G5">
        <v>48.47</v>
      </c>
      <c r="H5">
        <v>0.79</v>
      </c>
      <c r="I5">
        <v>19.41</v>
      </c>
      <c r="K5" s="32">
        <v>9.60998148</v>
      </c>
      <c r="M5">
        <v>0.18</v>
      </c>
      <c r="N5">
        <v>4.25</v>
      </c>
      <c r="O5">
        <v>10.6</v>
      </c>
      <c r="P5">
        <v>3.77</v>
      </c>
      <c r="Q5">
        <v>1.59</v>
      </c>
      <c r="R5">
        <v>0.26</v>
      </c>
      <c r="U5" s="32">
        <v>98.92998148000001</v>
      </c>
      <c r="V5">
        <v>23.2</v>
      </c>
      <c r="W5">
        <v>184</v>
      </c>
      <c r="X5">
        <v>1.08</v>
      </c>
      <c r="Y5">
        <v>650</v>
      </c>
      <c r="Z5">
        <v>42.9</v>
      </c>
      <c r="AA5">
        <v>8.17</v>
      </c>
      <c r="AB5">
        <v>19.7</v>
      </c>
      <c r="AC5">
        <v>2.79</v>
      </c>
      <c r="AD5">
        <v>13</v>
      </c>
      <c r="AE5">
        <v>3.26</v>
      </c>
      <c r="AF5">
        <v>1.09</v>
      </c>
      <c r="AG5">
        <v>3.32</v>
      </c>
      <c r="AH5">
        <v>0.517</v>
      </c>
      <c r="AI5">
        <v>3.13</v>
      </c>
      <c r="AJ5">
        <v>0.639</v>
      </c>
      <c r="AK5">
        <v>1.87</v>
      </c>
      <c r="AL5">
        <v>0.258</v>
      </c>
      <c r="AM5">
        <v>1.72</v>
      </c>
      <c r="AN5">
        <v>0.254</v>
      </c>
      <c r="AO5">
        <v>16.6</v>
      </c>
      <c r="AW5">
        <v>2.91</v>
      </c>
      <c r="AX5">
        <v>0.115</v>
      </c>
      <c r="AY5">
        <v>1.04</v>
      </c>
      <c r="AZ5">
        <v>0.303</v>
      </c>
      <c r="BA5">
        <v>0.07</v>
      </c>
      <c r="BB5">
        <v>1.31</v>
      </c>
      <c r="BC5" s="1">
        <f t="shared" si="0"/>
        <v>39.1566265060241</v>
      </c>
      <c r="BD5" s="1">
        <f t="shared" si="1"/>
        <v>15.151515151515152</v>
      </c>
      <c r="BE5" s="1">
        <f aca="true" t="shared" si="6" ref="BE5:BE12">W5/Z5</f>
        <v>4.2890442890442895</v>
      </c>
      <c r="BF5" s="25">
        <f aca="true" t="shared" si="7" ref="BF5:BF12">X5/Z5</f>
        <v>0.025174825174825177</v>
      </c>
      <c r="BG5" s="26">
        <f aca="true" t="shared" si="8" ref="BG5:BG12">X5/AO5</f>
        <v>0.06506024096385542</v>
      </c>
      <c r="BH5" s="25">
        <f aca="true" t="shared" si="9" ref="BH5:BH12">AY5/Z5</f>
        <v>0.024242424242424242</v>
      </c>
      <c r="BK5" s="11">
        <v>1.791932557947498</v>
      </c>
      <c r="BL5" s="1">
        <f t="shared" si="2"/>
        <v>1.4011144131400748</v>
      </c>
      <c r="BM5" s="1">
        <f t="shared" si="3"/>
        <v>24.569620253164555</v>
      </c>
      <c r="BN5" s="1">
        <f t="shared" si="4"/>
        <v>2.2611721129411766</v>
      </c>
      <c r="BO5" s="1">
        <f t="shared" si="5"/>
        <v>49.63350720632451</v>
      </c>
      <c r="BW5" s="1">
        <f>AA5/2.5</f>
        <v>3.268</v>
      </c>
      <c r="BX5" s="1">
        <f>AB5/7.5</f>
        <v>2.6266666666666665</v>
      </c>
      <c r="BY5" s="1">
        <f>AC5/1.32</f>
        <v>2.1136363636363638</v>
      </c>
      <c r="BZ5" s="1">
        <f>AD5/7.4</f>
        <v>1.7567567567567566</v>
      </c>
      <c r="CA5" s="1">
        <f>AE5/2.63</f>
        <v>1.2395437262357414</v>
      </c>
      <c r="CB5" s="1">
        <f>AF5/1.02</f>
        <v>1.0686274509803921</v>
      </c>
      <c r="CC5" s="1">
        <f>AG5/3.68</f>
        <v>0.9021739130434782</v>
      </c>
      <c r="CD5" s="1">
        <f>AH5/0.67</f>
        <v>0.7716417910447761</v>
      </c>
      <c r="CE5" s="1">
        <f>AI5/4.55</f>
        <v>0.6879120879120879</v>
      </c>
      <c r="CF5" s="1">
        <f>AJ5/1.01</f>
        <v>0.6326732673267327</v>
      </c>
      <c r="CG5" s="1">
        <f>AK5/2.97</f>
        <v>0.6296296296296297</v>
      </c>
      <c r="CH5" s="1">
        <f>AL5/0.456</f>
        <v>0.5657894736842105</v>
      </c>
      <c r="CI5" s="1">
        <f>AM5/3.05</f>
        <v>0.5639344262295082</v>
      </c>
      <c r="CJ5" s="1">
        <f>AN5/0.455</f>
        <v>0.5582417582417583</v>
      </c>
      <c r="CK5" s="1">
        <f>AO5/28</f>
        <v>0.5928571428571429</v>
      </c>
      <c r="CL5" s="11">
        <f aca="true" t="shared" si="10" ref="CL5:CL66">CB5/10^(((17/18)*LOG(CA5))-((1/6)*LOG(BZ5))+((2/9)*LOG(CD5)))</f>
        <v>1.0151955023655401</v>
      </c>
      <c r="CM5" s="11">
        <f aca="true" t="shared" si="11" ref="CM5:CM66">CL5/CI5</f>
        <v>1.8002013268691264</v>
      </c>
    </row>
    <row r="6" spans="1:91" ht="13.5">
      <c r="A6" t="s">
        <v>127</v>
      </c>
      <c r="B6" s="31">
        <v>4.728055555555556</v>
      </c>
      <c r="C6" s="31">
        <v>125.48861111111111</v>
      </c>
      <c r="D6" t="s">
        <v>128</v>
      </c>
      <c r="E6" t="s">
        <v>128</v>
      </c>
      <c r="F6" t="s">
        <v>130</v>
      </c>
      <c r="G6">
        <v>47.59</v>
      </c>
      <c r="H6">
        <v>1.04</v>
      </c>
      <c r="I6">
        <v>18.56</v>
      </c>
      <c r="K6" s="32">
        <v>10.86071877</v>
      </c>
      <c r="M6">
        <v>0.2</v>
      </c>
      <c r="N6">
        <v>5</v>
      </c>
      <c r="O6">
        <v>11.3</v>
      </c>
      <c r="P6">
        <v>2.41</v>
      </c>
      <c r="Q6">
        <v>1.47</v>
      </c>
      <c r="R6">
        <v>0.35</v>
      </c>
      <c r="U6" s="32">
        <v>98.78071877</v>
      </c>
      <c r="V6">
        <v>9.85</v>
      </c>
      <c r="W6">
        <v>193</v>
      </c>
      <c r="X6">
        <v>1.18</v>
      </c>
      <c r="Y6">
        <v>770</v>
      </c>
      <c r="Z6">
        <v>52.2</v>
      </c>
      <c r="AA6">
        <v>9.99</v>
      </c>
      <c r="AB6">
        <v>24.5</v>
      </c>
      <c r="AC6">
        <v>3.62</v>
      </c>
      <c r="AD6">
        <v>18</v>
      </c>
      <c r="AE6">
        <v>4.85</v>
      </c>
      <c r="AF6">
        <v>1.57</v>
      </c>
      <c r="AG6">
        <v>4.88</v>
      </c>
      <c r="AH6">
        <v>0.703</v>
      </c>
      <c r="AI6">
        <v>4.04</v>
      </c>
      <c r="AJ6">
        <v>0.797</v>
      </c>
      <c r="AK6">
        <v>2.26</v>
      </c>
      <c r="AL6">
        <v>0.306</v>
      </c>
      <c r="AM6">
        <v>1.98</v>
      </c>
      <c r="AN6">
        <v>0.292</v>
      </c>
      <c r="AO6">
        <v>20.2</v>
      </c>
      <c r="AW6">
        <v>3.96</v>
      </c>
      <c r="AX6">
        <v>0.176</v>
      </c>
      <c r="AY6">
        <v>1.28</v>
      </c>
      <c r="AZ6">
        <v>0.325</v>
      </c>
      <c r="BA6">
        <v>0.078</v>
      </c>
      <c r="BB6">
        <v>1.6</v>
      </c>
      <c r="BC6" s="1">
        <f t="shared" si="0"/>
        <v>38.11881188118812</v>
      </c>
      <c r="BD6" s="1">
        <f t="shared" si="1"/>
        <v>14.75095785440613</v>
      </c>
      <c r="BE6" s="1">
        <f t="shared" si="6"/>
        <v>3.697318007662835</v>
      </c>
      <c r="BF6" s="25">
        <f t="shared" si="7"/>
        <v>0.022605363984674328</v>
      </c>
      <c r="BG6" s="26">
        <f t="shared" si="8"/>
        <v>0.05841584158415841</v>
      </c>
      <c r="BH6" s="25">
        <f t="shared" si="9"/>
        <v>0.024521072796934867</v>
      </c>
      <c r="BK6" s="11">
        <v>1.5161952544756068</v>
      </c>
      <c r="BL6" s="1">
        <f t="shared" si="2"/>
        <v>1.4063110994421963</v>
      </c>
      <c r="BM6" s="1">
        <f t="shared" si="3"/>
        <v>17.846153846153843</v>
      </c>
      <c r="BN6" s="1">
        <f t="shared" si="4"/>
        <v>2.172143754</v>
      </c>
      <c r="BO6" s="1">
        <f t="shared" si="5"/>
        <v>50.63768426276031</v>
      </c>
      <c r="BW6" s="1">
        <f>AA6/2.5</f>
        <v>3.996</v>
      </c>
      <c r="BX6" s="1">
        <f>AB6/7.5</f>
        <v>3.2666666666666666</v>
      </c>
      <c r="BY6" s="1">
        <f>AC6/1.32</f>
        <v>2.742424242424242</v>
      </c>
      <c r="BZ6" s="1">
        <f>AD6/7.4</f>
        <v>2.4324324324324325</v>
      </c>
      <c r="CA6" s="1">
        <f>AE6/2.63</f>
        <v>1.8441064638783269</v>
      </c>
      <c r="CB6" s="1">
        <f>AF6/1.02</f>
        <v>1.5392156862745099</v>
      </c>
      <c r="CC6" s="1">
        <f>AG6/3.68</f>
        <v>1.326086956521739</v>
      </c>
      <c r="CD6" s="1">
        <f>AH6/0.67</f>
        <v>1.0492537313432835</v>
      </c>
      <c r="CE6" s="1">
        <f>AI6/4.55</f>
        <v>0.887912087912088</v>
      </c>
      <c r="CF6" s="1">
        <f>AJ6/1.01</f>
        <v>0.7891089108910891</v>
      </c>
      <c r="CG6" s="1">
        <f>AK6/2.97</f>
        <v>0.7609427609427608</v>
      </c>
      <c r="CH6" s="1">
        <f>AL6/0.456</f>
        <v>0.6710526315789473</v>
      </c>
      <c r="CI6" s="1">
        <f>AM6/3.05</f>
        <v>0.6491803278688525</v>
      </c>
      <c r="CJ6" s="1">
        <f>AN6/0.455</f>
        <v>0.6417582417582417</v>
      </c>
      <c r="CK6" s="1">
        <f>AO6/28</f>
        <v>0.7214285714285714</v>
      </c>
      <c r="CL6" s="11">
        <f t="shared" si="10"/>
        <v>0.9907849332500211</v>
      </c>
      <c r="CM6" s="11">
        <f t="shared" si="11"/>
        <v>1.52620911434978</v>
      </c>
    </row>
    <row r="7" spans="1:91" ht="13.5">
      <c r="A7" t="s">
        <v>133</v>
      </c>
      <c r="B7" s="31">
        <v>4.710555555555556</v>
      </c>
      <c r="C7" s="31">
        <v>125.48333333333333</v>
      </c>
      <c r="D7" t="s">
        <v>128</v>
      </c>
      <c r="E7" t="s">
        <v>128</v>
      </c>
      <c r="F7" t="s">
        <v>134</v>
      </c>
      <c r="G7">
        <v>55.91</v>
      </c>
      <c r="H7">
        <v>0.72</v>
      </c>
      <c r="I7">
        <v>18.55</v>
      </c>
      <c r="K7" s="32">
        <v>6.73958439</v>
      </c>
      <c r="M7">
        <v>0.2</v>
      </c>
      <c r="N7">
        <v>2.93</v>
      </c>
      <c r="O7">
        <v>7.9</v>
      </c>
      <c r="P7">
        <v>4.3</v>
      </c>
      <c r="Q7">
        <v>1.7</v>
      </c>
      <c r="R7">
        <v>0.31</v>
      </c>
      <c r="U7" s="32">
        <v>99.25958439000001</v>
      </c>
      <c r="V7">
        <v>33.6</v>
      </c>
      <c r="W7">
        <v>307</v>
      </c>
      <c r="X7">
        <v>3.22</v>
      </c>
      <c r="Y7">
        <v>643</v>
      </c>
      <c r="Z7">
        <v>94.3</v>
      </c>
      <c r="AA7">
        <v>11.8</v>
      </c>
      <c r="AB7">
        <v>27.4</v>
      </c>
      <c r="AC7">
        <v>3.78</v>
      </c>
      <c r="AD7">
        <v>17.2</v>
      </c>
      <c r="AE7">
        <v>4.21</v>
      </c>
      <c r="AF7">
        <v>1.33</v>
      </c>
      <c r="AG7">
        <v>4.27</v>
      </c>
      <c r="AH7">
        <v>0.665</v>
      </c>
      <c r="AI7">
        <v>3.98</v>
      </c>
      <c r="AJ7">
        <v>0.821</v>
      </c>
      <c r="AK7">
        <v>2.43</v>
      </c>
      <c r="AL7">
        <v>0.349</v>
      </c>
      <c r="AM7">
        <v>2.4</v>
      </c>
      <c r="AN7">
        <v>0.361</v>
      </c>
      <c r="AO7">
        <v>22</v>
      </c>
      <c r="AW7">
        <v>6.13</v>
      </c>
      <c r="AX7">
        <v>0.816</v>
      </c>
      <c r="AY7">
        <v>1.99</v>
      </c>
      <c r="AZ7">
        <v>0.657</v>
      </c>
      <c r="BA7">
        <v>0.105</v>
      </c>
      <c r="BB7">
        <v>2.62</v>
      </c>
      <c r="BC7" s="1">
        <f t="shared" si="0"/>
        <v>29.227272727272727</v>
      </c>
      <c r="BD7" s="1">
        <f t="shared" si="1"/>
        <v>6.818663838812301</v>
      </c>
      <c r="BE7" s="1">
        <f t="shared" si="6"/>
        <v>3.2555673382820784</v>
      </c>
      <c r="BF7" s="25">
        <f t="shared" si="7"/>
        <v>0.03414634146341464</v>
      </c>
      <c r="BG7" s="26">
        <f t="shared" si="8"/>
        <v>0.14636363636363636</v>
      </c>
      <c r="BH7" s="25">
        <f t="shared" si="9"/>
        <v>0.02110286320254507</v>
      </c>
      <c r="BK7" s="11">
        <v>1.2158692218271145</v>
      </c>
      <c r="BL7" s="1">
        <f t="shared" si="2"/>
        <v>1.254854148469875</v>
      </c>
      <c r="BM7" s="1">
        <f t="shared" si="3"/>
        <v>25.76388888888889</v>
      </c>
      <c r="BN7" s="1">
        <f t="shared" si="4"/>
        <v>2.300199450511945</v>
      </c>
      <c r="BO7" s="1">
        <f t="shared" si="5"/>
        <v>49.205754359245965</v>
      </c>
      <c r="BW7" s="1">
        <f>AA7/2.5</f>
        <v>4.720000000000001</v>
      </c>
      <c r="BX7" s="1">
        <f>AB7/7.5</f>
        <v>3.6533333333333333</v>
      </c>
      <c r="BY7" s="1">
        <f>AC7/1.32</f>
        <v>2.8636363636363633</v>
      </c>
      <c r="BZ7" s="1">
        <f>AD7/7.4</f>
        <v>2.324324324324324</v>
      </c>
      <c r="CA7" s="1">
        <f>AE7/2.63</f>
        <v>1.6007604562737643</v>
      </c>
      <c r="CB7" s="1">
        <f>AF7/1.02</f>
        <v>1.303921568627451</v>
      </c>
      <c r="CC7" s="1">
        <f>AG7/3.68</f>
        <v>1.1603260869565215</v>
      </c>
      <c r="CD7" s="1">
        <f>AH7/0.67</f>
        <v>0.9925373134328358</v>
      </c>
      <c r="CE7" s="1">
        <f>AI7/4.55</f>
        <v>0.8747252747252747</v>
      </c>
      <c r="CF7" s="1">
        <f>AJ7/1.01</f>
        <v>0.8128712871287128</v>
      </c>
      <c r="CG7" s="1">
        <f>AK7/2.97</f>
        <v>0.8181818181818182</v>
      </c>
      <c r="CH7" s="1">
        <f>AL7/0.456</f>
        <v>0.7653508771929823</v>
      </c>
      <c r="CI7" s="1">
        <f>AM7/3.05</f>
        <v>0.7868852459016393</v>
      </c>
      <c r="CJ7" s="1">
        <f>AN7/0.455</f>
        <v>0.7934065934065934</v>
      </c>
      <c r="CK7" s="1">
        <f>AO7/28</f>
        <v>0.7857142857142857</v>
      </c>
      <c r="CL7" s="11">
        <f t="shared" si="10"/>
        <v>0.9639376954656677</v>
      </c>
      <c r="CM7" s="11">
        <f t="shared" si="11"/>
        <v>1.225004154654286</v>
      </c>
    </row>
    <row r="8" spans="1:91" ht="13.5">
      <c r="A8" t="s">
        <v>131</v>
      </c>
      <c r="B8" s="31">
        <v>4.6715277777777775</v>
      </c>
      <c r="C8" s="31">
        <v>125.42155555555556</v>
      </c>
      <c r="D8" t="s">
        <v>128</v>
      </c>
      <c r="E8" t="s">
        <v>128</v>
      </c>
      <c r="F8" t="s">
        <v>90</v>
      </c>
      <c r="G8">
        <v>49.65</v>
      </c>
      <c r="H8">
        <v>0.69</v>
      </c>
      <c r="I8">
        <v>14.01</v>
      </c>
      <c r="K8" s="32">
        <v>9.870926670000001</v>
      </c>
      <c r="M8">
        <v>0.18</v>
      </c>
      <c r="N8">
        <v>7.54</v>
      </c>
      <c r="O8">
        <v>12.1</v>
      </c>
      <c r="P8">
        <v>2.7</v>
      </c>
      <c r="Q8">
        <v>1.85</v>
      </c>
      <c r="R8">
        <v>0.3</v>
      </c>
      <c r="U8" s="32">
        <v>98.89092667</v>
      </c>
      <c r="V8">
        <v>35.8</v>
      </c>
      <c r="W8">
        <v>239</v>
      </c>
      <c r="X8">
        <v>1.21</v>
      </c>
      <c r="Y8">
        <v>642</v>
      </c>
      <c r="Z8">
        <v>48.7</v>
      </c>
      <c r="AA8">
        <v>10.6</v>
      </c>
      <c r="AB8">
        <v>24.5</v>
      </c>
      <c r="AC8">
        <v>3.4</v>
      </c>
      <c r="AD8">
        <v>16</v>
      </c>
      <c r="AE8">
        <v>4.05</v>
      </c>
      <c r="AF8">
        <v>1.24</v>
      </c>
      <c r="AG8">
        <v>3.95</v>
      </c>
      <c r="AH8">
        <v>0.558</v>
      </c>
      <c r="AI8">
        <v>3.14</v>
      </c>
      <c r="AJ8">
        <v>0.634</v>
      </c>
      <c r="AK8">
        <v>1.83</v>
      </c>
      <c r="AL8">
        <v>0.251</v>
      </c>
      <c r="AM8">
        <v>1.65</v>
      </c>
      <c r="AN8">
        <v>0.251</v>
      </c>
      <c r="AO8">
        <v>18.3</v>
      </c>
      <c r="AW8">
        <v>5.36</v>
      </c>
      <c r="AX8">
        <v>2.55</v>
      </c>
      <c r="AY8">
        <v>1.88</v>
      </c>
      <c r="AZ8">
        <v>0.461</v>
      </c>
      <c r="BA8">
        <v>0.203</v>
      </c>
      <c r="BB8">
        <v>1.43</v>
      </c>
      <c r="BC8" s="1">
        <f t="shared" si="0"/>
        <v>35.08196721311475</v>
      </c>
      <c r="BD8" s="1">
        <f t="shared" si="1"/>
        <v>13.182751540041068</v>
      </c>
      <c r="BE8" s="1">
        <f t="shared" si="6"/>
        <v>4.907597535934292</v>
      </c>
      <c r="BF8" s="25">
        <f t="shared" si="7"/>
        <v>0.024845995893223817</v>
      </c>
      <c r="BG8" s="26">
        <f t="shared" si="8"/>
        <v>0.06612021857923497</v>
      </c>
      <c r="BH8" s="25">
        <f t="shared" si="9"/>
        <v>0.03860369609856262</v>
      </c>
      <c r="BK8" s="11">
        <v>1.747886116202648</v>
      </c>
      <c r="BL8" s="1">
        <f t="shared" si="2"/>
        <v>2.0302690109044406</v>
      </c>
      <c r="BM8" s="1">
        <f t="shared" si="3"/>
        <v>20.304347826086957</v>
      </c>
      <c r="BN8" s="1">
        <f t="shared" si="4"/>
        <v>1.3091414681697615</v>
      </c>
      <c r="BO8" s="1">
        <f t="shared" si="5"/>
        <v>62.991490753662674</v>
      </c>
      <c r="BP8">
        <v>0.703741</v>
      </c>
      <c r="BQ8">
        <v>0.512901</v>
      </c>
      <c r="BS8">
        <v>18.2893</v>
      </c>
      <c r="BT8">
        <v>15.5693</v>
      </c>
      <c r="BU8">
        <v>38.1827</v>
      </c>
      <c r="BW8" s="1">
        <f>AA8/2.5</f>
        <v>4.24</v>
      </c>
      <c r="BX8" s="1">
        <f>AB8/7.5</f>
        <v>3.2666666666666666</v>
      </c>
      <c r="BY8" s="1">
        <f>AC8/1.32</f>
        <v>2.5757575757575757</v>
      </c>
      <c r="BZ8" s="1">
        <f>AD8/7.4</f>
        <v>2.162162162162162</v>
      </c>
      <c r="CA8" s="1">
        <f>AE8/2.63</f>
        <v>1.5399239543726235</v>
      </c>
      <c r="CB8" s="1">
        <f>AF8/1.02</f>
        <v>1.2156862745098038</v>
      </c>
      <c r="CC8" s="1">
        <f>AG8/3.68</f>
        <v>1.0733695652173914</v>
      </c>
      <c r="CD8" s="1">
        <f>AH8/0.67</f>
        <v>0.8328358208955224</v>
      </c>
      <c r="CE8" s="1">
        <f>AI8/4.55</f>
        <v>0.6901098901098902</v>
      </c>
      <c r="CF8" s="1">
        <f>AJ8/1.01</f>
        <v>0.6277227722772277</v>
      </c>
      <c r="CG8" s="1">
        <f>AK8/2.97</f>
        <v>0.6161616161616161</v>
      </c>
      <c r="CH8" s="1">
        <f>AL8/0.456</f>
        <v>0.5504385964912281</v>
      </c>
      <c r="CI8" s="1">
        <f>AM8/3.05</f>
        <v>0.5409836065573771</v>
      </c>
      <c r="CJ8" s="1">
        <f>AN8/0.455</f>
        <v>0.5516483516483517</v>
      </c>
      <c r="CK8" s="1">
        <f>AO8/28</f>
        <v>0.6535714285714286</v>
      </c>
      <c r="CL8" s="11">
        <f t="shared" si="10"/>
        <v>0.9576505072508886</v>
      </c>
      <c r="CM8" s="11">
        <f t="shared" si="11"/>
        <v>1.770202452797097</v>
      </c>
    </row>
    <row r="9" spans="1:91" ht="13.5">
      <c r="A9" t="s">
        <v>131</v>
      </c>
      <c r="B9" s="31">
        <v>4.6715277777777775</v>
      </c>
      <c r="C9" s="31">
        <v>125.42155555555556</v>
      </c>
      <c r="D9" t="s">
        <v>128</v>
      </c>
      <c r="E9" t="s">
        <v>128</v>
      </c>
      <c r="F9" t="s">
        <v>91</v>
      </c>
      <c r="G9">
        <v>49.88</v>
      </c>
      <c r="H9">
        <v>0.73</v>
      </c>
      <c r="I9">
        <v>14.01</v>
      </c>
      <c r="K9" s="32">
        <v>9.88892289</v>
      </c>
      <c r="M9">
        <v>0.16</v>
      </c>
      <c r="N9">
        <v>7.37</v>
      </c>
      <c r="O9">
        <v>12.1</v>
      </c>
      <c r="P9">
        <v>2.67</v>
      </c>
      <c r="Q9">
        <v>1.8</v>
      </c>
      <c r="R9">
        <v>0.29</v>
      </c>
      <c r="U9" s="32">
        <v>98.89892289000001</v>
      </c>
      <c r="V9">
        <v>35</v>
      </c>
      <c r="W9">
        <v>228</v>
      </c>
      <c r="X9">
        <v>1.29</v>
      </c>
      <c r="Y9">
        <v>638</v>
      </c>
      <c r="Z9">
        <v>49.4</v>
      </c>
      <c r="AA9">
        <v>10.5</v>
      </c>
      <c r="AB9">
        <v>24.4</v>
      </c>
      <c r="AC9">
        <v>3.45</v>
      </c>
      <c r="AD9">
        <v>16.4</v>
      </c>
      <c r="AE9">
        <v>4.13</v>
      </c>
      <c r="AF9">
        <v>1.28</v>
      </c>
      <c r="AG9">
        <v>3.99</v>
      </c>
      <c r="AH9">
        <v>0.558</v>
      </c>
      <c r="AI9">
        <v>3.17</v>
      </c>
      <c r="AJ9">
        <v>0.627</v>
      </c>
      <c r="AK9">
        <v>1.8</v>
      </c>
      <c r="AL9">
        <v>0.247</v>
      </c>
      <c r="AM9">
        <v>1.63</v>
      </c>
      <c r="AN9">
        <v>0.237</v>
      </c>
      <c r="AO9">
        <v>16.4</v>
      </c>
      <c r="AW9">
        <v>4.67</v>
      </c>
      <c r="AX9">
        <v>1.01</v>
      </c>
      <c r="AY9">
        <v>1.89</v>
      </c>
      <c r="AZ9">
        <v>0.486</v>
      </c>
      <c r="BA9">
        <v>0.07</v>
      </c>
      <c r="BB9">
        <v>1.45</v>
      </c>
      <c r="BC9" s="1">
        <f t="shared" si="0"/>
        <v>38.90243902439025</v>
      </c>
      <c r="BD9" s="1">
        <f t="shared" si="1"/>
        <v>12.914979757085021</v>
      </c>
      <c r="BE9" s="1">
        <f t="shared" si="6"/>
        <v>4.615384615384616</v>
      </c>
      <c r="BF9" s="25">
        <f t="shared" si="7"/>
        <v>0.026113360323886642</v>
      </c>
      <c r="BG9" s="26">
        <f t="shared" si="8"/>
        <v>0.07865853658536587</v>
      </c>
      <c r="BH9" s="25">
        <f t="shared" si="9"/>
        <v>0.03825910931174089</v>
      </c>
      <c r="BK9" s="11">
        <v>1.7995434731105433</v>
      </c>
      <c r="BL9" s="1">
        <f t="shared" si="2"/>
        <v>2.0228832572365167</v>
      </c>
      <c r="BM9" s="1">
        <f t="shared" si="3"/>
        <v>19.19178082191781</v>
      </c>
      <c r="BN9" s="1">
        <f t="shared" si="4"/>
        <v>1.3417805820895523</v>
      </c>
      <c r="BO9" s="1">
        <f t="shared" si="5"/>
        <v>62.41559156999635</v>
      </c>
      <c r="BW9" s="1">
        <f>AA9/2.5</f>
        <v>4.2</v>
      </c>
      <c r="BX9" s="1">
        <f>AB9/7.5</f>
        <v>3.253333333333333</v>
      </c>
      <c r="BY9" s="1">
        <f>AC9/1.32</f>
        <v>2.6136363636363638</v>
      </c>
      <c r="BZ9" s="1">
        <f>AD9/7.4</f>
        <v>2.216216216216216</v>
      </c>
      <c r="CA9" s="1">
        <f>AE9/2.63</f>
        <v>1.570342205323194</v>
      </c>
      <c r="CB9" s="1">
        <f>AF9/1.02</f>
        <v>1.2549019607843137</v>
      </c>
      <c r="CC9" s="1">
        <f>AG9/3.68</f>
        <v>1.0842391304347827</v>
      </c>
      <c r="CD9" s="1">
        <f>AH9/0.67</f>
        <v>0.8328358208955224</v>
      </c>
      <c r="CE9" s="1">
        <f>AI9/4.55</f>
        <v>0.6967032967032967</v>
      </c>
      <c r="CF9" s="1">
        <f>AJ9/1.01</f>
        <v>0.6207920792079208</v>
      </c>
      <c r="CG9" s="1">
        <f>AK9/2.97</f>
        <v>0.6060606060606061</v>
      </c>
      <c r="CH9" s="1">
        <f>AL9/0.456</f>
        <v>0.5416666666666666</v>
      </c>
      <c r="CI9" s="1">
        <f>AM9/3.05</f>
        <v>0.5344262295081967</v>
      </c>
      <c r="CJ9" s="1">
        <f>AN9/0.455</f>
        <v>0.5208791208791208</v>
      </c>
      <c r="CK9" s="1">
        <f>AO9/28</f>
        <v>0.5857142857142856</v>
      </c>
      <c r="CL9" s="11">
        <f t="shared" si="10"/>
        <v>0.9744499911676625</v>
      </c>
      <c r="CM9" s="11">
        <f t="shared" si="11"/>
        <v>1.8233573454364236</v>
      </c>
    </row>
    <row r="10" spans="1:91" ht="13.5">
      <c r="A10" t="s">
        <v>153</v>
      </c>
      <c r="B10" s="31">
        <v>4.588888888888889</v>
      </c>
      <c r="C10" s="31">
        <v>125.62944444444445</v>
      </c>
      <c r="D10" t="s">
        <v>154</v>
      </c>
      <c r="E10" t="s">
        <v>154</v>
      </c>
      <c r="F10" t="s">
        <v>116</v>
      </c>
      <c r="G10">
        <v>49.28</v>
      </c>
      <c r="H10">
        <v>0.69</v>
      </c>
      <c r="I10">
        <v>13.97</v>
      </c>
      <c r="K10" s="32">
        <v>9.68196636</v>
      </c>
      <c r="M10">
        <v>0.18</v>
      </c>
      <c r="N10">
        <v>9.49</v>
      </c>
      <c r="O10">
        <v>11.67</v>
      </c>
      <c r="P10">
        <v>2.58</v>
      </c>
      <c r="Q10">
        <v>1.18</v>
      </c>
      <c r="R10">
        <v>0.2</v>
      </c>
      <c r="U10" s="32">
        <v>98.92196636000001</v>
      </c>
      <c r="V10">
        <v>17.1</v>
      </c>
      <c r="W10">
        <v>153</v>
      </c>
      <c r="X10">
        <v>0.746</v>
      </c>
      <c r="Y10">
        <v>450</v>
      </c>
      <c r="Z10">
        <v>43.9</v>
      </c>
      <c r="AA10">
        <v>5.69</v>
      </c>
      <c r="AB10">
        <v>13.8</v>
      </c>
      <c r="AC10">
        <v>2.05</v>
      </c>
      <c r="AD10">
        <v>10</v>
      </c>
      <c r="AE10">
        <v>2.75</v>
      </c>
      <c r="AF10">
        <v>0.921</v>
      </c>
      <c r="AG10">
        <v>3</v>
      </c>
      <c r="AH10">
        <v>0.464</v>
      </c>
      <c r="AI10">
        <v>2.87</v>
      </c>
      <c r="AJ10">
        <v>0.586</v>
      </c>
      <c r="AK10">
        <v>1.7</v>
      </c>
      <c r="AL10">
        <v>0.237</v>
      </c>
      <c r="AM10">
        <v>1.58</v>
      </c>
      <c r="AN10">
        <v>0.232</v>
      </c>
      <c r="AO10">
        <v>14.7</v>
      </c>
      <c r="AW10">
        <v>2.8</v>
      </c>
      <c r="AX10">
        <v>0.149</v>
      </c>
      <c r="AY10">
        <v>0.858</v>
      </c>
      <c r="AZ10">
        <v>0.3</v>
      </c>
      <c r="BA10">
        <v>0.049</v>
      </c>
      <c r="BB10">
        <v>1.38</v>
      </c>
      <c r="BC10" s="1">
        <f t="shared" si="0"/>
        <v>30.612244897959187</v>
      </c>
      <c r="BD10" s="1">
        <f t="shared" si="1"/>
        <v>10.250569476082005</v>
      </c>
      <c r="BE10" s="1">
        <f t="shared" si="6"/>
        <v>3.485193621867882</v>
      </c>
      <c r="BF10" s="25">
        <f t="shared" si="7"/>
        <v>0.016993166287015946</v>
      </c>
      <c r="BG10" s="26">
        <f t="shared" si="8"/>
        <v>0.050748299319727894</v>
      </c>
      <c r="BH10" s="25">
        <f t="shared" si="9"/>
        <v>0.019544419134396356</v>
      </c>
      <c r="BK10" s="11">
        <v>1.8878914522699268</v>
      </c>
      <c r="BL10" s="1">
        <f t="shared" si="2"/>
        <v>1.9140740934021576</v>
      </c>
      <c r="BM10" s="1">
        <f t="shared" si="3"/>
        <v>20.246376811594207</v>
      </c>
      <c r="BN10" s="1">
        <f t="shared" si="4"/>
        <v>1.0202282781875658</v>
      </c>
      <c r="BO10" s="1">
        <f t="shared" si="5"/>
        <v>68.59380233097284</v>
      </c>
      <c r="BP10">
        <v>0.703747</v>
      </c>
      <c r="BQ10">
        <v>0.512926</v>
      </c>
      <c r="BS10">
        <v>18.2224</v>
      </c>
      <c r="BT10">
        <v>15.569</v>
      </c>
      <c r="BU10">
        <v>38.1578</v>
      </c>
      <c r="BW10" s="1">
        <f>AA10/2.5</f>
        <v>2.2760000000000002</v>
      </c>
      <c r="BX10" s="1">
        <f>AB10/7.5</f>
        <v>1.84</v>
      </c>
      <c r="BY10" s="1">
        <f>AC10/1.32</f>
        <v>1.5530303030303028</v>
      </c>
      <c r="BZ10" s="1">
        <f>AD10/7.4</f>
        <v>1.3513513513513513</v>
      </c>
      <c r="CA10" s="1">
        <f>AE10/2.63</f>
        <v>1.0456273764258555</v>
      </c>
      <c r="CB10" s="1">
        <f>AF10/1.02</f>
        <v>0.9029411764705882</v>
      </c>
      <c r="CC10" s="1">
        <f>AG10/3.68</f>
        <v>0.8152173913043478</v>
      </c>
      <c r="CD10" s="1">
        <f>AH10/0.67</f>
        <v>0.6925373134328359</v>
      </c>
      <c r="CE10" s="1">
        <f>AI10/4.55</f>
        <v>0.6307692307692309</v>
      </c>
      <c r="CF10" s="1">
        <f>AJ10/1.01</f>
        <v>0.5801980198019802</v>
      </c>
      <c r="CG10" s="1">
        <f>AK10/2.97</f>
        <v>0.5723905723905723</v>
      </c>
      <c r="CH10" s="1">
        <f>AL10/0.456</f>
        <v>0.5197368421052632</v>
      </c>
      <c r="CI10" s="1">
        <f>AM10/3.05</f>
        <v>0.518032786885246</v>
      </c>
      <c r="CJ10" s="1">
        <f>AN10/0.455</f>
        <v>0.5098901098901099</v>
      </c>
      <c r="CK10" s="1">
        <f>AO10/28</f>
        <v>0.525</v>
      </c>
      <c r="CL10" s="11">
        <f t="shared" si="10"/>
        <v>0.987667572392706</v>
      </c>
      <c r="CM10" s="11">
        <f t="shared" si="11"/>
        <v>1.906573478353008</v>
      </c>
    </row>
    <row r="11" spans="1:91" ht="13.5">
      <c r="A11" t="s">
        <v>117</v>
      </c>
      <c r="B11" s="31">
        <v>4.4350555555555555</v>
      </c>
      <c r="C11" s="31">
        <v>125.6885</v>
      </c>
      <c r="D11" t="s">
        <v>154</v>
      </c>
      <c r="E11" t="s">
        <v>154</v>
      </c>
      <c r="F11" t="s">
        <v>118</v>
      </c>
      <c r="G11">
        <v>50.96</v>
      </c>
      <c r="H11">
        <v>0.82</v>
      </c>
      <c r="I11">
        <v>15.66</v>
      </c>
      <c r="K11" s="32">
        <v>10.14986808</v>
      </c>
      <c r="M11">
        <v>0.19</v>
      </c>
      <c r="N11">
        <v>5.96</v>
      </c>
      <c r="O11">
        <v>10.75</v>
      </c>
      <c r="P11">
        <v>2.7</v>
      </c>
      <c r="Q11">
        <v>1.41</v>
      </c>
      <c r="R11">
        <v>0.26</v>
      </c>
      <c r="U11" s="32">
        <v>98.85986808</v>
      </c>
      <c r="V11">
        <v>18.2</v>
      </c>
      <c r="W11">
        <v>202</v>
      </c>
      <c r="X11">
        <v>1.13</v>
      </c>
      <c r="Y11">
        <v>518</v>
      </c>
      <c r="Z11">
        <v>64.3</v>
      </c>
      <c r="AA11">
        <v>8.03</v>
      </c>
      <c r="AB11">
        <v>19.3</v>
      </c>
      <c r="AC11">
        <v>2.82</v>
      </c>
      <c r="AD11">
        <v>13.4</v>
      </c>
      <c r="AE11">
        <v>3.46</v>
      </c>
      <c r="AF11">
        <v>1.1</v>
      </c>
      <c r="AG11">
        <v>3.69</v>
      </c>
      <c r="AH11">
        <v>0.585</v>
      </c>
      <c r="AI11">
        <v>3.61</v>
      </c>
      <c r="AJ11">
        <v>0.748</v>
      </c>
      <c r="AK11">
        <v>2.21</v>
      </c>
      <c r="AL11">
        <v>0.312</v>
      </c>
      <c r="AM11">
        <v>2.08</v>
      </c>
      <c r="AN11">
        <v>0.31</v>
      </c>
      <c r="AO11">
        <v>19.2</v>
      </c>
      <c r="AW11">
        <v>6.02</v>
      </c>
      <c r="AX11">
        <v>0.696</v>
      </c>
      <c r="AY11">
        <v>1.28</v>
      </c>
      <c r="AZ11">
        <v>0.469</v>
      </c>
      <c r="BA11">
        <v>0.076</v>
      </c>
      <c r="BB11">
        <v>1.93</v>
      </c>
      <c r="BC11" s="1">
        <f t="shared" si="0"/>
        <v>26.979166666666668</v>
      </c>
      <c r="BD11" s="1">
        <f t="shared" si="1"/>
        <v>8.055987558320373</v>
      </c>
      <c r="BE11" s="1">
        <f t="shared" si="6"/>
        <v>3.141524105754277</v>
      </c>
      <c r="BF11" s="25">
        <f t="shared" si="7"/>
        <v>0.017573872472783823</v>
      </c>
      <c r="BG11" s="26">
        <f t="shared" si="8"/>
        <v>0.058854166666666666</v>
      </c>
      <c r="BH11" s="25">
        <f t="shared" si="9"/>
        <v>0.01990668740279938</v>
      </c>
      <c r="BK11" s="11">
        <v>1.3768276176779082</v>
      </c>
      <c r="BL11" s="1">
        <f t="shared" si="2"/>
        <v>1.6291999939478086</v>
      </c>
      <c r="BM11" s="1">
        <f t="shared" si="3"/>
        <v>19.097560975609756</v>
      </c>
      <c r="BN11" s="1">
        <f t="shared" si="4"/>
        <v>1.7029979999999998</v>
      </c>
      <c r="BO11" s="1">
        <f t="shared" si="5"/>
        <v>56.68064130958075</v>
      </c>
      <c r="BP11">
        <v>0.70368</v>
      </c>
      <c r="BQ11">
        <v>0.512941</v>
      </c>
      <c r="BS11">
        <v>18.2125</v>
      </c>
      <c r="BT11">
        <v>15.5667</v>
      </c>
      <c r="BU11">
        <v>38.1463</v>
      </c>
      <c r="BW11" s="1">
        <f>AA11/2.5</f>
        <v>3.2119999999999997</v>
      </c>
      <c r="BX11" s="1">
        <f>AB11/7.5</f>
        <v>2.5733333333333333</v>
      </c>
      <c r="BY11" s="1">
        <f>AC11/1.32</f>
        <v>2.1363636363636362</v>
      </c>
      <c r="BZ11" s="1">
        <f>AD11/7.4</f>
        <v>1.8108108108108107</v>
      </c>
      <c r="CA11" s="1">
        <f>AE11/2.63</f>
        <v>1.3155893536121674</v>
      </c>
      <c r="CB11" s="1">
        <f>AF11/1.02</f>
        <v>1.0784313725490198</v>
      </c>
      <c r="CC11" s="1">
        <f>AG11/3.68</f>
        <v>1.0027173913043477</v>
      </c>
      <c r="CD11" s="1">
        <f>AH11/0.67</f>
        <v>0.8731343283582088</v>
      </c>
      <c r="CE11" s="1">
        <f>AI11/4.55</f>
        <v>0.7934065934065934</v>
      </c>
      <c r="CF11" s="1">
        <f>AJ11/1.01</f>
        <v>0.7405940594059406</v>
      </c>
      <c r="CG11" s="1">
        <f>AK11/2.97</f>
        <v>0.744107744107744</v>
      </c>
      <c r="CH11" s="1">
        <f>AL11/0.456</f>
        <v>0.6842105263157895</v>
      </c>
      <c r="CI11" s="1">
        <f>AM11/3.05</f>
        <v>0.6819672131147542</v>
      </c>
      <c r="CJ11" s="1">
        <f>AN11/0.455</f>
        <v>0.6813186813186813</v>
      </c>
      <c r="CK11" s="1">
        <f>AO11/28</f>
        <v>0.6857142857142857</v>
      </c>
      <c r="CL11" s="11">
        <f t="shared" si="10"/>
        <v>0.9470260029445818</v>
      </c>
      <c r="CM11" s="11">
        <f t="shared" si="11"/>
        <v>1.3886679370100838</v>
      </c>
    </row>
    <row r="12" spans="1:91" ht="13.5">
      <c r="A12" t="s">
        <v>119</v>
      </c>
      <c r="B12" s="31">
        <v>4.234388888888889</v>
      </c>
      <c r="C12" s="31">
        <v>125.69833333333334</v>
      </c>
      <c r="D12" t="s">
        <v>154</v>
      </c>
      <c r="E12" t="s">
        <v>154</v>
      </c>
      <c r="F12" t="s">
        <v>120</v>
      </c>
      <c r="G12">
        <v>67.67</v>
      </c>
      <c r="H12">
        <v>0.9</v>
      </c>
      <c r="I12">
        <v>15.37</v>
      </c>
      <c r="K12" s="32">
        <v>4.43606823</v>
      </c>
      <c r="M12">
        <v>0.1</v>
      </c>
      <c r="N12">
        <v>1.33</v>
      </c>
      <c r="O12">
        <v>3.42</v>
      </c>
      <c r="P12">
        <v>4.64</v>
      </c>
      <c r="Q12">
        <v>1.42</v>
      </c>
      <c r="R12">
        <v>0.23</v>
      </c>
      <c r="U12" s="32">
        <v>99.51606823000002</v>
      </c>
      <c r="V12">
        <v>21.9</v>
      </c>
      <c r="W12">
        <v>280</v>
      </c>
      <c r="X12">
        <v>3.47</v>
      </c>
      <c r="Y12">
        <v>240</v>
      </c>
      <c r="Z12">
        <v>164</v>
      </c>
      <c r="AA12">
        <v>8.42</v>
      </c>
      <c r="AB12">
        <v>19.9</v>
      </c>
      <c r="AC12">
        <v>2.87</v>
      </c>
      <c r="AD12">
        <v>13.3</v>
      </c>
      <c r="AE12">
        <v>3.87</v>
      </c>
      <c r="AF12">
        <v>1.44</v>
      </c>
      <c r="AG12">
        <v>4.58</v>
      </c>
      <c r="AH12">
        <v>0.822</v>
      </c>
      <c r="AI12">
        <v>5.5</v>
      </c>
      <c r="AJ12">
        <v>1.19</v>
      </c>
      <c r="AK12">
        <v>3.69</v>
      </c>
      <c r="AL12">
        <v>0.557</v>
      </c>
      <c r="AM12">
        <v>3.83</v>
      </c>
      <c r="AN12">
        <v>0.576</v>
      </c>
      <c r="AO12">
        <v>29.7</v>
      </c>
      <c r="AW12">
        <v>5.54</v>
      </c>
      <c r="AX12">
        <v>0.526</v>
      </c>
      <c r="AY12">
        <v>1.75</v>
      </c>
      <c r="AZ12">
        <v>0.726</v>
      </c>
      <c r="BA12">
        <v>0.256</v>
      </c>
      <c r="BB12">
        <v>4.77</v>
      </c>
      <c r="BC12" s="1">
        <f t="shared" si="0"/>
        <v>8.080808080808081</v>
      </c>
      <c r="BD12" s="1">
        <f t="shared" si="1"/>
        <v>1.4634146341463414</v>
      </c>
      <c r="BE12" s="1">
        <f t="shared" si="6"/>
        <v>1.7073170731707317</v>
      </c>
      <c r="BF12" s="25">
        <f t="shared" si="7"/>
        <v>0.021158536585365855</v>
      </c>
      <c r="BG12" s="26">
        <f t="shared" si="8"/>
        <v>0.11683501683501685</v>
      </c>
      <c r="BH12" s="25">
        <f t="shared" si="9"/>
        <v>0.010670731707317074</v>
      </c>
      <c r="BK12" s="11">
        <v>0.830762620905772</v>
      </c>
      <c r="BL12" s="1">
        <f t="shared" si="2"/>
        <v>1.001197399469653</v>
      </c>
      <c r="BM12" s="1">
        <f t="shared" si="3"/>
        <v>17.077777777777776</v>
      </c>
      <c r="BN12" s="1">
        <f t="shared" si="4"/>
        <v>3.3353896466165414</v>
      </c>
      <c r="BO12" s="1">
        <f t="shared" si="5"/>
        <v>40.05038508312727</v>
      </c>
      <c r="BW12" s="1">
        <f>AA12/2.5</f>
        <v>3.368</v>
      </c>
      <c r="BX12" s="1">
        <f>AB12/7.5</f>
        <v>2.6533333333333333</v>
      </c>
      <c r="BY12" s="1">
        <f>AC12/1.32</f>
        <v>2.1742424242424243</v>
      </c>
      <c r="BZ12" s="1">
        <f>AD12/7.4</f>
        <v>1.7972972972972974</v>
      </c>
      <c r="CA12" s="1">
        <f>AE12/2.63</f>
        <v>1.4714828897338403</v>
      </c>
      <c r="CB12" s="1">
        <f>AF12/1.02</f>
        <v>1.4117647058823528</v>
      </c>
      <c r="CC12" s="1">
        <f>AG12/3.68</f>
        <v>1.2445652173913042</v>
      </c>
      <c r="CD12" s="1">
        <f>AH12/0.67</f>
        <v>1.226865671641791</v>
      </c>
      <c r="CE12" s="1">
        <f>AI12/4.55</f>
        <v>1.208791208791209</v>
      </c>
      <c r="CF12" s="1">
        <f>AJ12/1.01</f>
        <v>1.1782178217821782</v>
      </c>
      <c r="CG12" s="1">
        <f>AK12/2.97</f>
        <v>1.2424242424242424</v>
      </c>
      <c r="CH12" s="1">
        <f>AL12/0.456</f>
        <v>1.2214912280701755</v>
      </c>
      <c r="CI12" s="1">
        <f>AM12/3.05</f>
        <v>1.255737704918033</v>
      </c>
      <c r="CJ12" s="1">
        <f>AN12/0.455</f>
        <v>1.2659340659340659</v>
      </c>
      <c r="CK12" s="1">
        <f>AO12/28</f>
        <v>1.0607142857142857</v>
      </c>
      <c r="CL12" s="11">
        <f t="shared" si="10"/>
        <v>1.0328347028483145</v>
      </c>
      <c r="CM12" s="11">
        <f t="shared" si="11"/>
        <v>0.8224923873857334</v>
      </c>
    </row>
    <row r="13" spans="1:89" ht="13.5">
      <c r="A13" s="2" t="s">
        <v>281</v>
      </c>
      <c r="B13" s="1">
        <v>4.23</v>
      </c>
      <c r="C13" s="1">
        <v>125.7</v>
      </c>
      <c r="D13" s="1">
        <v>0.01</v>
      </c>
      <c r="E13" s="1">
        <v>2</v>
      </c>
      <c r="F13" s="2" t="s">
        <v>282</v>
      </c>
      <c r="G13" s="13">
        <v>67.67</v>
      </c>
      <c r="H13" s="13">
        <v>0.9</v>
      </c>
      <c r="I13" s="13">
        <v>15.37</v>
      </c>
      <c r="J13" s="14"/>
      <c r="K13" s="13">
        <v>4.436014</v>
      </c>
      <c r="L13" s="14"/>
      <c r="M13" s="13">
        <v>0.1</v>
      </c>
      <c r="N13" s="13">
        <v>1.33</v>
      </c>
      <c r="O13" s="13">
        <v>3.42</v>
      </c>
      <c r="P13" s="13">
        <v>4.64</v>
      </c>
      <c r="Q13" s="13">
        <v>1.42</v>
      </c>
      <c r="R13" s="13">
        <v>0.23</v>
      </c>
      <c r="S13" s="13">
        <v>3.14</v>
      </c>
      <c r="T13" s="15"/>
      <c r="U13" s="1">
        <f>G13+H13+I13+K13+M13+N13+O13+P13+Q13+R13+S13</f>
        <v>102.65601400000001</v>
      </c>
      <c r="V13" s="13">
        <v>19</v>
      </c>
      <c r="W13" s="1"/>
      <c r="X13" s="1"/>
      <c r="Y13" s="13">
        <v>265</v>
      </c>
      <c r="Z13" s="13">
        <v>158</v>
      </c>
      <c r="AA13" s="1"/>
      <c r="AB13" s="1"/>
      <c r="AC13" s="1"/>
      <c r="AD13" s="1"/>
      <c r="AE13" s="1"/>
      <c r="AF13" s="1"/>
      <c r="AG13" s="1"/>
      <c r="AH13" s="1"/>
      <c r="AI13" s="1"/>
      <c r="AJ13" s="1"/>
      <c r="AK13" s="1"/>
      <c r="AL13" s="1"/>
      <c r="AM13" s="1"/>
      <c r="AN13" s="1"/>
      <c r="AO13" s="13">
        <v>31</v>
      </c>
      <c r="AP13" s="1"/>
      <c r="AQ13" s="16">
        <v>1</v>
      </c>
      <c r="AR13" s="14"/>
      <c r="AS13" s="14"/>
      <c r="AT13" s="14"/>
      <c r="AU13" s="14"/>
      <c r="AV13" s="14"/>
      <c r="AW13" s="1"/>
      <c r="AX13" s="1"/>
      <c r="AY13" s="1"/>
      <c r="AZ13" s="1"/>
      <c r="BA13" s="1"/>
      <c r="BB13" s="1"/>
      <c r="BC13" s="1">
        <f t="shared" si="0"/>
        <v>8.548387096774194</v>
      </c>
      <c r="BD13" s="1">
        <f t="shared" si="1"/>
        <v>1.6772151898734178</v>
      </c>
      <c r="BE13" s="14"/>
      <c r="BF13" s="14"/>
      <c r="BG13" s="14"/>
      <c r="BH13" s="14"/>
      <c r="BI13" s="14"/>
      <c r="BJ13" s="14"/>
      <c r="BK13" s="14"/>
      <c r="BL13" s="1">
        <f t="shared" si="2"/>
        <v>1.001197399469653</v>
      </c>
      <c r="BM13" s="1">
        <f t="shared" si="3"/>
        <v>17.077777777777776</v>
      </c>
      <c r="BN13" s="1">
        <f t="shared" si="4"/>
        <v>3.335348872180451</v>
      </c>
      <c r="BO13" s="1">
        <f t="shared" si="5"/>
        <v>40.05067860310372</v>
      </c>
      <c r="BP13" s="14"/>
      <c r="BQ13" s="14"/>
      <c r="BR13" s="17"/>
      <c r="BS13" s="14"/>
      <c r="BT13" s="14"/>
      <c r="BU13" s="14"/>
      <c r="CK13" s="1">
        <f>AO13/28</f>
        <v>1.1071428571428572</v>
      </c>
    </row>
    <row r="14" spans="1:91" ht="13.5">
      <c r="A14" t="s">
        <v>135</v>
      </c>
      <c r="B14" s="31">
        <v>4.167194444444444</v>
      </c>
      <c r="C14" s="31">
        <v>125.38505555555555</v>
      </c>
      <c r="D14" t="s">
        <v>128</v>
      </c>
      <c r="E14" t="s">
        <v>128</v>
      </c>
      <c r="F14" t="s">
        <v>136</v>
      </c>
      <c r="G14">
        <v>50.92</v>
      </c>
      <c r="H14">
        <v>0.76</v>
      </c>
      <c r="I14">
        <v>18.8</v>
      </c>
      <c r="K14" s="32">
        <v>8.08030278</v>
      </c>
      <c r="M14">
        <v>0.18</v>
      </c>
      <c r="N14">
        <v>4.54</v>
      </c>
      <c r="O14">
        <v>10</v>
      </c>
      <c r="P14">
        <v>3.58</v>
      </c>
      <c r="Q14">
        <v>1.93</v>
      </c>
      <c r="R14">
        <v>0.33</v>
      </c>
      <c r="U14" s="32">
        <v>99.12030278000002</v>
      </c>
      <c r="V14">
        <v>48.8</v>
      </c>
      <c r="W14">
        <v>287</v>
      </c>
      <c r="X14">
        <v>1.34</v>
      </c>
      <c r="Y14">
        <v>1150</v>
      </c>
      <c r="Z14">
        <v>51.3</v>
      </c>
      <c r="AA14">
        <v>15.3</v>
      </c>
      <c r="AB14">
        <v>36.5</v>
      </c>
      <c r="AC14">
        <v>4.86</v>
      </c>
      <c r="AD14">
        <v>21.2</v>
      </c>
      <c r="AE14">
        <v>4.31</v>
      </c>
      <c r="AF14">
        <v>1.3</v>
      </c>
      <c r="AG14">
        <v>3.91</v>
      </c>
      <c r="AH14">
        <v>0.576</v>
      </c>
      <c r="AI14">
        <v>3.38</v>
      </c>
      <c r="AJ14">
        <v>0.696</v>
      </c>
      <c r="AK14">
        <v>2.06</v>
      </c>
      <c r="AL14">
        <v>0.293</v>
      </c>
      <c r="AM14">
        <v>1.96</v>
      </c>
      <c r="AN14">
        <v>0.293</v>
      </c>
      <c r="AO14">
        <v>18.1</v>
      </c>
      <c r="AW14">
        <v>4.25</v>
      </c>
      <c r="AX14">
        <v>0.89</v>
      </c>
      <c r="AY14">
        <v>2.26</v>
      </c>
      <c r="AZ14">
        <v>0.35</v>
      </c>
      <c r="BA14">
        <v>0.131</v>
      </c>
      <c r="BB14">
        <v>1.63</v>
      </c>
      <c r="BC14" s="1">
        <f t="shared" si="0"/>
        <v>63.53591160220994</v>
      </c>
      <c r="BD14" s="1">
        <f t="shared" si="1"/>
        <v>22.417153996101366</v>
      </c>
      <c r="BE14" s="1">
        <f aca="true" t="shared" si="12" ref="BE14:BE21">W14/Z14</f>
        <v>5.594541910331384</v>
      </c>
      <c r="BF14" s="25">
        <f aca="true" t="shared" si="13" ref="BF14:BF21">X14/Z14</f>
        <v>0.026120857699805072</v>
      </c>
      <c r="BG14" s="26">
        <f aca="true" t="shared" si="14" ref="BG14:BG21">X14/AO14</f>
        <v>0.07403314917127071</v>
      </c>
      <c r="BH14" s="25">
        <f aca="true" t="shared" si="15" ref="BH14:BH21">AY14/Z14</f>
        <v>0.04405458089668616</v>
      </c>
      <c r="BK14" s="11">
        <v>1.5030094748008211</v>
      </c>
      <c r="BL14" s="1">
        <f t="shared" si="2"/>
        <v>1.3914995294117056</v>
      </c>
      <c r="BM14" s="1">
        <f t="shared" si="3"/>
        <v>24.736842105263158</v>
      </c>
      <c r="BN14" s="1">
        <f t="shared" si="4"/>
        <v>1.7798023744493392</v>
      </c>
      <c r="BO14" s="1">
        <f t="shared" si="5"/>
        <v>55.594501633780105</v>
      </c>
      <c r="BP14">
        <v>0.703368</v>
      </c>
      <c r="BQ14">
        <v>0.512959</v>
      </c>
      <c r="BS14">
        <v>18.2552</v>
      </c>
      <c r="BT14">
        <v>15.562</v>
      </c>
      <c r="BU14">
        <v>38.1351</v>
      </c>
      <c r="BW14" s="1">
        <f>AA14/2.5</f>
        <v>6.12</v>
      </c>
      <c r="BX14" s="1">
        <f>AB14/7.5</f>
        <v>4.866666666666666</v>
      </c>
      <c r="BY14" s="1">
        <f>AC14/1.32</f>
        <v>3.681818181818182</v>
      </c>
      <c r="BZ14" s="1">
        <f>AD14/7.4</f>
        <v>2.8648648648648645</v>
      </c>
      <c r="CA14" s="1">
        <f>AE14/2.63</f>
        <v>1.638783269961977</v>
      </c>
      <c r="CB14" s="1">
        <f>AF14/1.02</f>
        <v>1.2745098039215685</v>
      </c>
      <c r="CC14" s="1">
        <f>AG14/3.68</f>
        <v>1.0625</v>
      </c>
      <c r="CD14" s="1">
        <f>AH14/0.67</f>
        <v>0.8597014925373133</v>
      </c>
      <c r="CE14" s="1">
        <f>AI14/4.55</f>
        <v>0.7428571428571429</v>
      </c>
      <c r="CF14" s="1">
        <f>AJ14/1.01</f>
        <v>0.689108910891089</v>
      </c>
      <c r="CG14" s="1">
        <f>AK14/2.97</f>
        <v>0.6936026936026936</v>
      </c>
      <c r="CH14" s="1">
        <f>AL14/0.456</f>
        <v>0.6425438596491228</v>
      </c>
      <c r="CI14" s="1">
        <f>AM14/3.05</f>
        <v>0.6426229508196721</v>
      </c>
      <c r="CJ14" s="1">
        <f>AN14/0.455</f>
        <v>0.6439560439560439</v>
      </c>
      <c r="CK14" s="1">
        <f>AO14/28</f>
        <v>0.6464285714285715</v>
      </c>
      <c r="CL14" s="11">
        <f t="shared" si="10"/>
        <v>0.9851740164997171</v>
      </c>
      <c r="CM14" s="11">
        <f t="shared" si="11"/>
        <v>1.5330514032266007</v>
      </c>
    </row>
    <row r="15" spans="1:91" ht="13.5">
      <c r="A15" t="s">
        <v>135</v>
      </c>
      <c r="B15" s="31">
        <v>4.167194444444444</v>
      </c>
      <c r="C15" s="31">
        <v>125.38505555555555</v>
      </c>
      <c r="D15" t="s">
        <v>128</v>
      </c>
      <c r="E15" t="s">
        <v>128</v>
      </c>
      <c r="F15" t="s">
        <v>96</v>
      </c>
      <c r="G15">
        <v>56.59</v>
      </c>
      <c r="H15">
        <v>0.67</v>
      </c>
      <c r="I15">
        <v>19.28</v>
      </c>
      <c r="K15" s="32">
        <v>4.18412115</v>
      </c>
      <c r="M15">
        <v>0.17</v>
      </c>
      <c r="N15">
        <v>3.81</v>
      </c>
      <c r="O15">
        <v>8.91</v>
      </c>
      <c r="P15">
        <v>3.48</v>
      </c>
      <c r="Q15">
        <v>2.13</v>
      </c>
      <c r="R15">
        <v>0.31</v>
      </c>
      <c r="U15" s="32">
        <v>99.53412115</v>
      </c>
      <c r="V15">
        <v>35.8</v>
      </c>
      <c r="W15">
        <v>375</v>
      </c>
      <c r="X15">
        <v>1.69</v>
      </c>
      <c r="Y15">
        <v>994</v>
      </c>
      <c r="Z15">
        <v>65.9</v>
      </c>
      <c r="AA15">
        <v>16</v>
      </c>
      <c r="AB15">
        <v>34.8</v>
      </c>
      <c r="AC15">
        <v>4.54</v>
      </c>
      <c r="AD15">
        <v>19.3</v>
      </c>
      <c r="AE15">
        <v>3.92</v>
      </c>
      <c r="AF15">
        <v>1.19</v>
      </c>
      <c r="AG15">
        <v>3.6</v>
      </c>
      <c r="AH15">
        <v>0.543</v>
      </c>
      <c r="AI15">
        <v>3.21</v>
      </c>
      <c r="AJ15">
        <v>0.669</v>
      </c>
      <c r="AK15">
        <v>2</v>
      </c>
      <c r="AL15">
        <v>0.291</v>
      </c>
      <c r="AM15">
        <v>1.98</v>
      </c>
      <c r="AN15">
        <v>0.301</v>
      </c>
      <c r="AO15">
        <v>18.2</v>
      </c>
      <c r="AW15">
        <v>4.61</v>
      </c>
      <c r="AX15">
        <v>0.391</v>
      </c>
      <c r="AY15">
        <v>3.29</v>
      </c>
      <c r="AZ15">
        <v>0.646</v>
      </c>
      <c r="BA15">
        <v>0.065</v>
      </c>
      <c r="BB15">
        <v>1.89</v>
      </c>
      <c r="BC15" s="1">
        <f t="shared" si="0"/>
        <v>54.61538461538462</v>
      </c>
      <c r="BD15" s="1">
        <f t="shared" si="1"/>
        <v>15.083459787556903</v>
      </c>
      <c r="BE15" s="1">
        <f t="shared" si="12"/>
        <v>5.690440060698027</v>
      </c>
      <c r="BF15" s="25">
        <f t="shared" si="13"/>
        <v>0.02564491654021244</v>
      </c>
      <c r="BG15" s="26">
        <f t="shared" si="14"/>
        <v>0.09285714285714286</v>
      </c>
      <c r="BH15" s="25">
        <f t="shared" si="15"/>
        <v>0.04992412746585736</v>
      </c>
      <c r="BK15" s="11">
        <v>1.4882947110379812</v>
      </c>
      <c r="BL15" s="1">
        <f t="shared" si="2"/>
        <v>1.2567617648905332</v>
      </c>
      <c r="BM15" s="1">
        <f t="shared" si="3"/>
        <v>28.776119402985074</v>
      </c>
      <c r="BN15" s="1">
        <f t="shared" si="4"/>
        <v>1.0981945275590552</v>
      </c>
      <c r="BO15" s="1">
        <f t="shared" si="5"/>
        <v>66.9860866330097</v>
      </c>
      <c r="BW15" s="1">
        <f>AA15/2.5</f>
        <v>6.4</v>
      </c>
      <c r="BX15" s="1">
        <f>AB15/7.5</f>
        <v>4.64</v>
      </c>
      <c r="BY15" s="1">
        <f>AC15/1.32</f>
        <v>3.4393939393939394</v>
      </c>
      <c r="BZ15" s="1">
        <f>AD15/7.4</f>
        <v>2.608108108108108</v>
      </c>
      <c r="CA15" s="1">
        <f>AE15/2.63</f>
        <v>1.4904942965779469</v>
      </c>
      <c r="CB15" s="1">
        <f>AF15/1.02</f>
        <v>1.1666666666666665</v>
      </c>
      <c r="CC15" s="1">
        <f>AG15/3.68</f>
        <v>0.9782608695652174</v>
      </c>
      <c r="CD15" s="1">
        <f>AH15/0.67</f>
        <v>0.8104477611940298</v>
      </c>
      <c r="CE15" s="1">
        <f>AI15/4.55</f>
        <v>0.7054945054945055</v>
      </c>
      <c r="CF15" s="1">
        <f>AJ15/1.01</f>
        <v>0.6623762376237624</v>
      </c>
      <c r="CG15" s="1">
        <f>AK15/2.97</f>
        <v>0.6734006734006733</v>
      </c>
      <c r="CH15" s="1">
        <f>AL15/0.456</f>
        <v>0.638157894736842</v>
      </c>
      <c r="CI15" s="1">
        <f>AM15/3.05</f>
        <v>0.6491803278688525</v>
      </c>
      <c r="CJ15" s="1">
        <f>AN15/0.455</f>
        <v>0.6615384615384615</v>
      </c>
      <c r="CK15" s="1">
        <f>AO15/28</f>
        <v>0.65</v>
      </c>
      <c r="CL15" s="11">
        <f t="shared" si="10"/>
        <v>0.9838227450388659</v>
      </c>
      <c r="CM15" s="11">
        <f t="shared" si="11"/>
        <v>1.515484531499263</v>
      </c>
    </row>
    <row r="16" spans="1:91" ht="13.5">
      <c r="A16" t="s">
        <v>97</v>
      </c>
      <c r="B16" s="31">
        <v>3.910833333333333</v>
      </c>
      <c r="C16" s="31">
        <v>125.3878611111111</v>
      </c>
      <c r="D16" t="s">
        <v>128</v>
      </c>
      <c r="E16" t="s">
        <v>128</v>
      </c>
      <c r="F16" t="s">
        <v>98</v>
      </c>
      <c r="G16">
        <v>55.66</v>
      </c>
      <c r="H16">
        <v>0.62</v>
      </c>
      <c r="I16">
        <v>18.51</v>
      </c>
      <c r="K16" s="32">
        <v>7.13550123</v>
      </c>
      <c r="M16">
        <v>0.17</v>
      </c>
      <c r="N16">
        <v>3.66</v>
      </c>
      <c r="O16">
        <v>8.3</v>
      </c>
      <c r="P16">
        <v>3.65</v>
      </c>
      <c r="Q16">
        <v>1.32</v>
      </c>
      <c r="R16">
        <v>0.17</v>
      </c>
      <c r="U16" s="32">
        <v>99.19550122999999</v>
      </c>
      <c r="V16">
        <v>23</v>
      </c>
      <c r="W16">
        <v>296</v>
      </c>
      <c r="X16">
        <v>1.88</v>
      </c>
      <c r="Y16">
        <v>439</v>
      </c>
      <c r="Z16">
        <v>49</v>
      </c>
      <c r="AA16">
        <v>6.99</v>
      </c>
      <c r="AB16">
        <v>16.5</v>
      </c>
      <c r="AC16">
        <v>2.15</v>
      </c>
      <c r="AD16">
        <v>9.87</v>
      </c>
      <c r="AE16">
        <v>2.54</v>
      </c>
      <c r="AF16">
        <v>0.852</v>
      </c>
      <c r="AG16">
        <v>2.83</v>
      </c>
      <c r="AH16">
        <v>0.449</v>
      </c>
      <c r="AI16">
        <v>2.91</v>
      </c>
      <c r="AJ16">
        <v>0.62</v>
      </c>
      <c r="AK16">
        <v>1.88</v>
      </c>
      <c r="AL16">
        <v>0.276</v>
      </c>
      <c r="AM16">
        <v>1.86</v>
      </c>
      <c r="AN16">
        <v>0.292</v>
      </c>
      <c r="AO16">
        <v>17.2</v>
      </c>
      <c r="AW16">
        <v>7</v>
      </c>
      <c r="AX16">
        <v>0.646</v>
      </c>
      <c r="AY16">
        <v>1.4</v>
      </c>
      <c r="AZ16">
        <v>0.413</v>
      </c>
      <c r="BA16">
        <v>0.056</v>
      </c>
      <c r="BB16">
        <v>1.58</v>
      </c>
      <c r="BC16" s="1">
        <f t="shared" si="0"/>
        <v>25.52325581395349</v>
      </c>
      <c r="BD16" s="1">
        <f t="shared" si="1"/>
        <v>8.959183673469388</v>
      </c>
      <c r="BE16" s="1">
        <f t="shared" si="12"/>
        <v>6.040816326530612</v>
      </c>
      <c r="BF16" s="25">
        <f t="shared" si="13"/>
        <v>0.038367346938775505</v>
      </c>
      <c r="BG16" s="26">
        <f t="shared" si="14"/>
        <v>0.10930232558139534</v>
      </c>
      <c r="BH16" s="25">
        <f t="shared" si="15"/>
        <v>0.02857142857142857</v>
      </c>
      <c r="BK16" s="11">
        <v>1.5893444351717545</v>
      </c>
      <c r="BL16" s="1">
        <f t="shared" si="2"/>
        <v>1.2168653745736355</v>
      </c>
      <c r="BM16" s="1">
        <f t="shared" si="3"/>
        <v>29.854838709677423</v>
      </c>
      <c r="BN16" s="1">
        <f t="shared" si="4"/>
        <v>1.9495905</v>
      </c>
      <c r="BO16" s="1">
        <f t="shared" si="5"/>
        <v>53.3351401488625</v>
      </c>
      <c r="BW16" s="1">
        <f>AA16/2.5</f>
        <v>2.7960000000000003</v>
      </c>
      <c r="BX16" s="1">
        <f>AB16/7.5</f>
        <v>2.2</v>
      </c>
      <c r="BY16" s="1">
        <f>AC16/1.32</f>
        <v>1.6287878787878787</v>
      </c>
      <c r="BZ16" s="1">
        <f>AD16/7.4</f>
        <v>1.3337837837837836</v>
      </c>
      <c r="CA16" s="1">
        <f>AE16/2.63</f>
        <v>0.9657794676806084</v>
      </c>
      <c r="CB16" s="1">
        <f>AF16/1.02</f>
        <v>0.8352941176470587</v>
      </c>
      <c r="CC16" s="1">
        <f>AG16/3.68</f>
        <v>0.7690217391304348</v>
      </c>
      <c r="CD16" s="1">
        <f>AH16/0.67</f>
        <v>0.6701492537313433</v>
      </c>
      <c r="CE16" s="1">
        <f>AI16/4.55</f>
        <v>0.6395604395604396</v>
      </c>
      <c r="CF16" s="1">
        <f>AJ16/1.01</f>
        <v>0.6138613861386139</v>
      </c>
      <c r="CG16" s="1">
        <f>AK16/2.97</f>
        <v>0.6329966329966329</v>
      </c>
      <c r="CH16" s="1">
        <f>AL16/0.456</f>
        <v>0.6052631578947368</v>
      </c>
      <c r="CI16" s="1">
        <f>AM16/3.05</f>
        <v>0.6098360655737706</v>
      </c>
      <c r="CJ16" s="1">
        <f>AN16/0.455</f>
        <v>0.6417582417582417</v>
      </c>
      <c r="CK16" s="1">
        <f>AO16/28</f>
        <v>0.6142857142857142</v>
      </c>
      <c r="CL16" s="11">
        <f t="shared" si="10"/>
        <v>0.9899139882061536</v>
      </c>
      <c r="CM16" s="11">
        <f t="shared" si="11"/>
        <v>1.6232460559294453</v>
      </c>
    </row>
    <row r="17" spans="1:91" ht="13.5">
      <c r="A17" t="s">
        <v>97</v>
      </c>
      <c r="B17" s="31">
        <v>3.910833333333333</v>
      </c>
      <c r="C17" s="31">
        <v>125.3878611111111</v>
      </c>
      <c r="D17" t="s">
        <v>128</v>
      </c>
      <c r="E17" t="s">
        <v>128</v>
      </c>
      <c r="F17" t="s">
        <v>99</v>
      </c>
      <c r="G17">
        <v>45.73</v>
      </c>
      <c r="H17">
        <v>0.85</v>
      </c>
      <c r="I17">
        <v>20.43</v>
      </c>
      <c r="K17" s="32">
        <v>10.63576602</v>
      </c>
      <c r="M17">
        <v>0.2</v>
      </c>
      <c r="N17">
        <v>5.54</v>
      </c>
      <c r="O17">
        <v>12.22</v>
      </c>
      <c r="P17">
        <v>2.45</v>
      </c>
      <c r="Q17">
        <v>0.5</v>
      </c>
      <c r="R17">
        <v>0.25</v>
      </c>
      <c r="U17" s="32">
        <v>98.80576602000001</v>
      </c>
      <c r="V17">
        <v>4.48</v>
      </c>
      <c r="W17">
        <v>105</v>
      </c>
      <c r="X17">
        <v>1.2</v>
      </c>
      <c r="Y17">
        <v>478</v>
      </c>
      <c r="Z17">
        <v>27.8</v>
      </c>
      <c r="AA17">
        <v>3.56</v>
      </c>
      <c r="AB17">
        <v>10.3</v>
      </c>
      <c r="AC17">
        <v>1.71</v>
      </c>
      <c r="AD17">
        <v>9.43</v>
      </c>
      <c r="AE17">
        <v>2.96</v>
      </c>
      <c r="AF17">
        <v>1</v>
      </c>
      <c r="AG17">
        <v>3.47</v>
      </c>
      <c r="AH17">
        <v>0.573</v>
      </c>
      <c r="AI17">
        <v>3.67</v>
      </c>
      <c r="AJ17">
        <v>0.778</v>
      </c>
      <c r="AK17">
        <v>2.31</v>
      </c>
      <c r="AL17">
        <v>0.327</v>
      </c>
      <c r="AM17">
        <v>2.15</v>
      </c>
      <c r="AN17">
        <v>0.32</v>
      </c>
      <c r="AO17">
        <v>19.9</v>
      </c>
      <c r="AW17">
        <v>3.7</v>
      </c>
      <c r="AX17">
        <v>0.161</v>
      </c>
      <c r="AY17">
        <v>0.42</v>
      </c>
      <c r="AZ17">
        <v>0.138</v>
      </c>
      <c r="BA17">
        <v>0.107</v>
      </c>
      <c r="BB17">
        <v>1.06</v>
      </c>
      <c r="BC17" s="1">
        <f t="shared" si="0"/>
        <v>24.020100502512566</v>
      </c>
      <c r="BD17" s="1">
        <f t="shared" si="1"/>
        <v>17.194244604316545</v>
      </c>
      <c r="BE17" s="1">
        <f t="shared" si="12"/>
        <v>3.776978417266187</v>
      </c>
      <c r="BF17" s="25">
        <f t="shared" si="13"/>
        <v>0.043165467625899276</v>
      </c>
      <c r="BG17" s="26">
        <f t="shared" si="14"/>
        <v>0.06030150753768845</v>
      </c>
      <c r="BH17" s="25">
        <f t="shared" si="15"/>
        <v>0.015107913669064747</v>
      </c>
      <c r="BK17" s="11">
        <v>1.3500579118831182</v>
      </c>
      <c r="BL17" s="1">
        <f t="shared" si="2"/>
        <v>1.3112917264342232</v>
      </c>
      <c r="BM17" s="1">
        <f t="shared" si="3"/>
        <v>24.03529411764706</v>
      </c>
      <c r="BN17" s="1">
        <f t="shared" si="4"/>
        <v>1.9198133610108303</v>
      </c>
      <c r="BO17" s="1">
        <f t="shared" si="5"/>
        <v>53.718008473017335</v>
      </c>
      <c r="BP17">
        <v>0.703782</v>
      </c>
      <c r="BQ17">
        <v>0.512964</v>
      </c>
      <c r="BS17">
        <v>18.3963</v>
      </c>
      <c r="BT17">
        <v>15.5834</v>
      </c>
      <c r="BU17">
        <v>38.3343</v>
      </c>
      <c r="BW17" s="1">
        <f>AA17/2.5</f>
        <v>1.424</v>
      </c>
      <c r="BX17" s="1">
        <f>AB17/7.5</f>
        <v>1.3733333333333335</v>
      </c>
      <c r="BY17" s="1">
        <f>AC17/1.32</f>
        <v>1.2954545454545454</v>
      </c>
      <c r="BZ17" s="1">
        <f>AD17/7.4</f>
        <v>1.2743243243243243</v>
      </c>
      <c r="CA17" s="1">
        <f>AE17/2.63</f>
        <v>1.1254752851711027</v>
      </c>
      <c r="CB17" s="1">
        <f>AF17/1.02</f>
        <v>0.9803921568627451</v>
      </c>
      <c r="CC17" s="1">
        <f>AG17/3.68</f>
        <v>0.9429347826086957</v>
      </c>
      <c r="CD17" s="1">
        <f>AH17/0.67</f>
        <v>0.8552238805970148</v>
      </c>
      <c r="CE17" s="1">
        <f>AI17/4.55</f>
        <v>0.8065934065934066</v>
      </c>
      <c r="CF17" s="1">
        <f>AJ17/1.01</f>
        <v>0.7702970297029703</v>
      </c>
      <c r="CG17" s="1">
        <f>AK17/2.97</f>
        <v>0.7777777777777778</v>
      </c>
      <c r="CH17" s="1">
        <f>AL17/0.456</f>
        <v>0.7171052631578947</v>
      </c>
      <c r="CI17" s="1">
        <f>AM17/3.05</f>
        <v>0.7049180327868853</v>
      </c>
      <c r="CJ17" s="1">
        <f>AN17/0.455</f>
        <v>0.7032967032967032</v>
      </c>
      <c r="CK17" s="1">
        <f>AO17/28</f>
        <v>0.7107142857142856</v>
      </c>
      <c r="CL17" s="11">
        <f t="shared" si="10"/>
        <v>0.9452700529545918</v>
      </c>
      <c r="CM17" s="11">
        <f t="shared" si="11"/>
        <v>1.3409644937262812</v>
      </c>
    </row>
    <row r="18" spans="1:91" ht="13.5">
      <c r="A18" t="s">
        <v>121</v>
      </c>
      <c r="B18" s="31">
        <v>3.868388888888889</v>
      </c>
      <c r="C18" s="31">
        <v>125.7183888888889</v>
      </c>
      <c r="D18" t="s">
        <v>154</v>
      </c>
      <c r="E18" t="s">
        <v>154</v>
      </c>
      <c r="F18" t="s">
        <v>122</v>
      </c>
      <c r="G18">
        <v>55.6</v>
      </c>
      <c r="H18">
        <v>0.73</v>
      </c>
      <c r="I18">
        <v>18.57</v>
      </c>
      <c r="K18" s="32">
        <v>7.198488</v>
      </c>
      <c r="M18">
        <v>0.15</v>
      </c>
      <c r="N18">
        <v>3.17</v>
      </c>
      <c r="O18">
        <v>8.25</v>
      </c>
      <c r="P18">
        <v>3.12</v>
      </c>
      <c r="Q18">
        <v>1.13</v>
      </c>
      <c r="R18">
        <v>0.18</v>
      </c>
      <c r="U18" s="32">
        <v>98.09848800000002</v>
      </c>
      <c r="V18">
        <v>16.8</v>
      </c>
      <c r="W18">
        <v>186</v>
      </c>
      <c r="X18">
        <v>1.55</v>
      </c>
      <c r="Y18">
        <v>425</v>
      </c>
      <c r="Z18">
        <v>76.3</v>
      </c>
      <c r="AA18">
        <v>8.97</v>
      </c>
      <c r="AB18">
        <v>16.3</v>
      </c>
      <c r="AC18">
        <v>2.84</v>
      </c>
      <c r="AD18">
        <v>13.4</v>
      </c>
      <c r="AE18">
        <v>3.53</v>
      </c>
      <c r="AF18">
        <v>1.15</v>
      </c>
      <c r="AG18">
        <v>4.44</v>
      </c>
      <c r="AH18">
        <v>0.726</v>
      </c>
      <c r="AI18">
        <v>4.57</v>
      </c>
      <c r="AJ18">
        <v>0.977</v>
      </c>
      <c r="AK18">
        <v>2.9</v>
      </c>
      <c r="AL18">
        <v>0.421</v>
      </c>
      <c r="AM18">
        <v>2.83</v>
      </c>
      <c r="AN18">
        <v>0.444</v>
      </c>
      <c r="AO18">
        <v>27</v>
      </c>
      <c r="AW18">
        <v>5.4</v>
      </c>
      <c r="AX18">
        <v>0.965</v>
      </c>
      <c r="AY18">
        <v>1.1</v>
      </c>
      <c r="AZ18">
        <v>0.383</v>
      </c>
      <c r="BA18">
        <v>0.109</v>
      </c>
      <c r="BB18">
        <v>2.23</v>
      </c>
      <c r="BC18" s="1">
        <f t="shared" si="0"/>
        <v>15.74074074074074</v>
      </c>
      <c r="BD18" s="1">
        <f t="shared" si="1"/>
        <v>5.5701179554390565</v>
      </c>
      <c r="BE18" s="1">
        <f t="shared" si="12"/>
        <v>2.437745740498034</v>
      </c>
      <c r="BF18" s="25">
        <f t="shared" si="13"/>
        <v>0.02031454783748362</v>
      </c>
      <c r="BG18" s="26">
        <f t="shared" si="14"/>
        <v>0.05740740740740741</v>
      </c>
      <c r="BH18" s="25">
        <f t="shared" si="15"/>
        <v>0.014416775884665795</v>
      </c>
      <c r="BK18" s="11">
        <v>0.9548475063498945</v>
      </c>
      <c r="BL18" s="1">
        <f t="shared" si="2"/>
        <v>1.1500112951211117</v>
      </c>
      <c r="BM18" s="1">
        <f t="shared" si="3"/>
        <v>25.438356164383563</v>
      </c>
      <c r="BN18" s="1">
        <f t="shared" si="4"/>
        <v>2.270816403785489</v>
      </c>
      <c r="BO18" s="1">
        <f t="shared" si="5"/>
        <v>49.52711216331015</v>
      </c>
      <c r="BP18">
        <v>0.703718</v>
      </c>
      <c r="BQ18">
        <v>0.512963</v>
      </c>
      <c r="BS18">
        <v>18.2174</v>
      </c>
      <c r="BT18">
        <v>15.5727</v>
      </c>
      <c r="BU18">
        <v>38.2585</v>
      </c>
      <c r="BW18" s="1">
        <f>AA18/2.5</f>
        <v>3.588</v>
      </c>
      <c r="BX18" s="1">
        <f>AB18/7.5</f>
        <v>2.1733333333333333</v>
      </c>
      <c r="BY18" s="1">
        <f>AC18/1.32</f>
        <v>2.1515151515151514</v>
      </c>
      <c r="BZ18" s="1">
        <f>AD18/7.4</f>
        <v>1.8108108108108107</v>
      </c>
      <c r="CA18" s="1">
        <f>AE18/2.63</f>
        <v>1.3422053231939164</v>
      </c>
      <c r="CB18" s="1">
        <f>AF18/1.02</f>
        <v>1.1274509803921569</v>
      </c>
      <c r="CC18" s="1">
        <f>AG18/3.68</f>
        <v>1.2065217391304348</v>
      </c>
      <c r="CD18" s="1">
        <f>AH18/0.67</f>
        <v>1.0835820895522388</v>
      </c>
      <c r="CE18" s="1">
        <f>AI18/4.55</f>
        <v>1.0043956043956046</v>
      </c>
      <c r="CF18" s="1">
        <f>AJ18/1.01</f>
        <v>0.9673267326732673</v>
      </c>
      <c r="CG18" s="1">
        <f>AK18/2.97</f>
        <v>0.9764309764309763</v>
      </c>
      <c r="CH18" s="1">
        <f>AL18/0.456</f>
        <v>0.9232456140350876</v>
      </c>
      <c r="CI18" s="1">
        <f>AM18/3.05</f>
        <v>0.9278688524590165</v>
      </c>
      <c r="CJ18" s="1">
        <f>AN18/0.455</f>
        <v>0.9758241758241758</v>
      </c>
      <c r="CK18" s="1">
        <f>AO18/28</f>
        <v>0.9642857142857143</v>
      </c>
      <c r="CL18" s="11">
        <f t="shared" si="10"/>
        <v>0.9260011811192012</v>
      </c>
      <c r="CM18" s="11">
        <f t="shared" si="11"/>
        <v>0.9979871386620365</v>
      </c>
    </row>
    <row r="19" spans="1:91" ht="13.5">
      <c r="A19" t="s">
        <v>123</v>
      </c>
      <c r="B19" s="31">
        <v>3.785833333333333</v>
      </c>
      <c r="C19" s="31">
        <v>125.60138888888889</v>
      </c>
      <c r="D19" t="s">
        <v>154</v>
      </c>
      <c r="E19" t="s">
        <v>154</v>
      </c>
      <c r="F19" t="s">
        <v>124</v>
      </c>
      <c r="G19">
        <v>49.08</v>
      </c>
      <c r="H19">
        <v>0.79</v>
      </c>
      <c r="I19">
        <v>16.44</v>
      </c>
      <c r="K19" s="32">
        <v>10.35682461</v>
      </c>
      <c r="M19">
        <v>0.19</v>
      </c>
      <c r="N19">
        <v>5.88</v>
      </c>
      <c r="O19">
        <v>12.16</v>
      </c>
      <c r="P19">
        <v>2.56</v>
      </c>
      <c r="Q19">
        <v>1.19</v>
      </c>
      <c r="R19">
        <v>0.19</v>
      </c>
      <c r="U19" s="32">
        <v>98.83682461</v>
      </c>
      <c r="V19">
        <v>21</v>
      </c>
      <c r="W19">
        <v>157</v>
      </c>
      <c r="X19">
        <v>1.04</v>
      </c>
      <c r="Y19">
        <v>437</v>
      </c>
      <c r="Z19">
        <v>43.8</v>
      </c>
      <c r="AA19">
        <v>6.31</v>
      </c>
      <c r="AB19">
        <v>15.1</v>
      </c>
      <c r="AC19">
        <v>2.2</v>
      </c>
      <c r="AD19">
        <v>10.5</v>
      </c>
      <c r="AE19">
        <v>2.81</v>
      </c>
      <c r="AF19">
        <v>0.952</v>
      </c>
      <c r="AG19">
        <v>3.12</v>
      </c>
      <c r="AH19">
        <v>0.504</v>
      </c>
      <c r="AI19">
        <v>3.11</v>
      </c>
      <c r="AJ19">
        <v>0.649</v>
      </c>
      <c r="AK19">
        <v>1.89</v>
      </c>
      <c r="AL19">
        <v>0.271</v>
      </c>
      <c r="AM19">
        <v>1.77</v>
      </c>
      <c r="AN19">
        <v>0.27</v>
      </c>
      <c r="AO19">
        <v>16</v>
      </c>
      <c r="AW19">
        <v>3.67</v>
      </c>
      <c r="AX19">
        <v>0.277</v>
      </c>
      <c r="AY19">
        <v>1.06</v>
      </c>
      <c r="AZ19">
        <v>0.313</v>
      </c>
      <c r="BA19">
        <v>0.069</v>
      </c>
      <c r="BB19">
        <v>1.39</v>
      </c>
      <c r="BC19" s="1">
        <f t="shared" si="0"/>
        <v>27.3125</v>
      </c>
      <c r="BD19" s="1">
        <f t="shared" si="1"/>
        <v>9.97716894977169</v>
      </c>
      <c r="BE19" s="1">
        <f t="shared" si="12"/>
        <v>3.5844748858447493</v>
      </c>
      <c r="BF19" s="25">
        <f t="shared" si="13"/>
        <v>0.023744292237442923</v>
      </c>
      <c r="BG19" s="26">
        <f t="shared" si="14"/>
        <v>0.065</v>
      </c>
      <c r="BH19" s="25">
        <f t="shared" si="15"/>
        <v>0.024200913242009136</v>
      </c>
      <c r="BK19" s="11">
        <v>1.6897975504875626</v>
      </c>
      <c r="BL19" s="1">
        <f t="shared" si="2"/>
        <v>1.6793454733819095</v>
      </c>
      <c r="BM19" s="1">
        <f t="shared" si="3"/>
        <v>20.810126582278482</v>
      </c>
      <c r="BN19" s="1">
        <f t="shared" si="4"/>
        <v>1.7613647295918369</v>
      </c>
      <c r="BO19" s="1">
        <f t="shared" si="5"/>
        <v>55.85142563405092</v>
      </c>
      <c r="BP19">
        <v>0.703766</v>
      </c>
      <c r="BQ19">
        <v>0.512921</v>
      </c>
      <c r="BS19">
        <v>18.2661</v>
      </c>
      <c r="BT19">
        <v>15.573</v>
      </c>
      <c r="BU19">
        <v>38.2054</v>
      </c>
      <c r="BW19" s="1">
        <f>AA19/2.5</f>
        <v>2.524</v>
      </c>
      <c r="BX19" s="1">
        <f>AB19/7.5</f>
        <v>2.013333333333333</v>
      </c>
      <c r="BY19" s="1">
        <f>AC19/1.32</f>
        <v>1.6666666666666667</v>
      </c>
      <c r="BZ19" s="1">
        <f>AD19/7.4</f>
        <v>1.4189189189189189</v>
      </c>
      <c r="CA19" s="1">
        <f>AE19/2.63</f>
        <v>1.0684410646387834</v>
      </c>
      <c r="CB19" s="1">
        <f>AF19/1.02</f>
        <v>0.9333333333333332</v>
      </c>
      <c r="CC19" s="1">
        <f>AG19/3.68</f>
        <v>0.8478260869565217</v>
      </c>
      <c r="CD19" s="1">
        <f>AH19/0.67</f>
        <v>0.7522388059701492</v>
      </c>
      <c r="CE19" s="1">
        <f>AI19/4.55</f>
        <v>0.6835164835164835</v>
      </c>
      <c r="CF19" s="1">
        <f>AJ19/1.01</f>
        <v>0.6425742574257426</v>
      </c>
      <c r="CG19" s="1">
        <f>AK19/2.97</f>
        <v>0.6363636363636362</v>
      </c>
      <c r="CH19" s="1">
        <f>AL19/0.456</f>
        <v>0.5942982456140351</v>
      </c>
      <c r="CI19" s="1">
        <f>AM19/3.05</f>
        <v>0.580327868852459</v>
      </c>
      <c r="CJ19" s="1">
        <f>AN19/0.455</f>
        <v>0.5934065934065934</v>
      </c>
      <c r="CK19" s="1">
        <f>AO19/28</f>
        <v>0.5714285714285714</v>
      </c>
      <c r="CL19" s="11">
        <f t="shared" si="10"/>
        <v>0.9901163359631933</v>
      </c>
      <c r="CM19" s="11">
        <f t="shared" si="11"/>
        <v>1.706132669315107</v>
      </c>
    </row>
    <row r="20" spans="1:91" ht="13.5">
      <c r="A20" t="s">
        <v>123</v>
      </c>
      <c r="B20" s="31">
        <v>3.785833333333333</v>
      </c>
      <c r="C20" s="31">
        <v>125.60138888888889</v>
      </c>
      <c r="D20" t="s">
        <v>154</v>
      </c>
      <c r="E20" t="s">
        <v>154</v>
      </c>
      <c r="F20" t="s">
        <v>125</v>
      </c>
      <c r="G20">
        <v>48.22</v>
      </c>
      <c r="H20">
        <v>0.91</v>
      </c>
      <c r="I20">
        <v>15.86</v>
      </c>
      <c r="K20" s="32">
        <v>10.41081327</v>
      </c>
      <c r="M20">
        <v>0.19</v>
      </c>
      <c r="N20">
        <v>7.5</v>
      </c>
      <c r="O20">
        <v>11.82</v>
      </c>
      <c r="P20">
        <v>2.81</v>
      </c>
      <c r="Q20">
        <v>0.99</v>
      </c>
      <c r="R20">
        <v>0.13</v>
      </c>
      <c r="U20" s="32">
        <v>98.84081327</v>
      </c>
      <c r="V20">
        <v>16.3</v>
      </c>
      <c r="W20">
        <v>113</v>
      </c>
      <c r="X20">
        <v>1.14</v>
      </c>
      <c r="Y20">
        <v>353</v>
      </c>
      <c r="Z20">
        <v>41.9</v>
      </c>
      <c r="AA20">
        <v>4.67</v>
      </c>
      <c r="AB20">
        <v>11.7</v>
      </c>
      <c r="AC20">
        <v>1.79</v>
      </c>
      <c r="AD20">
        <v>8.99</v>
      </c>
      <c r="AE20">
        <v>2.6</v>
      </c>
      <c r="AF20">
        <v>0.91</v>
      </c>
      <c r="AG20">
        <v>3.07</v>
      </c>
      <c r="AH20">
        <v>0.512</v>
      </c>
      <c r="AI20">
        <v>3.23</v>
      </c>
      <c r="AJ20">
        <v>0.686</v>
      </c>
      <c r="AK20">
        <v>2.01</v>
      </c>
      <c r="AL20">
        <v>0.284</v>
      </c>
      <c r="AM20">
        <v>1.83</v>
      </c>
      <c r="AN20">
        <v>0.281</v>
      </c>
      <c r="AO20">
        <v>16.9</v>
      </c>
      <c r="AW20">
        <v>2.24</v>
      </c>
      <c r="AX20">
        <v>0.403</v>
      </c>
      <c r="AY20">
        <v>0.66</v>
      </c>
      <c r="AZ20">
        <v>0.228</v>
      </c>
      <c r="BA20">
        <v>0.065</v>
      </c>
      <c r="BB20">
        <v>1.37</v>
      </c>
      <c r="BC20" s="1">
        <f t="shared" si="0"/>
        <v>20.887573964497044</v>
      </c>
      <c r="BD20" s="1">
        <f t="shared" si="1"/>
        <v>8.424821002386635</v>
      </c>
      <c r="BE20" s="1">
        <f t="shared" si="12"/>
        <v>2.696897374701671</v>
      </c>
      <c r="BF20" s="25">
        <f t="shared" si="13"/>
        <v>0.02720763723150358</v>
      </c>
      <c r="BG20" s="26">
        <f t="shared" si="14"/>
        <v>0.06745562130177515</v>
      </c>
      <c r="BH20" s="25">
        <f t="shared" si="15"/>
        <v>0.015751789976133652</v>
      </c>
      <c r="BK20" s="11">
        <v>1.6373287663157226</v>
      </c>
      <c r="BL20" s="1">
        <f t="shared" si="2"/>
        <v>1.7140635681930652</v>
      </c>
      <c r="BM20" s="1">
        <f t="shared" si="3"/>
        <v>17.428571428571427</v>
      </c>
      <c r="BN20" s="1">
        <f t="shared" si="4"/>
        <v>1.388108436</v>
      </c>
      <c r="BO20" s="1">
        <f t="shared" si="5"/>
        <v>61.6160114625871</v>
      </c>
      <c r="BW20" s="1">
        <f>AA20/2.5</f>
        <v>1.8679999999999999</v>
      </c>
      <c r="BX20" s="1">
        <f>AB20/7.5</f>
        <v>1.5599999999999998</v>
      </c>
      <c r="BY20" s="1">
        <f>AC20/1.32</f>
        <v>1.356060606060606</v>
      </c>
      <c r="BZ20" s="1">
        <f>AD20/7.4</f>
        <v>1.2148648648648648</v>
      </c>
      <c r="CA20" s="1">
        <f>AE20/2.63</f>
        <v>0.9885931558935362</v>
      </c>
      <c r="CB20" s="1">
        <f>AF20/1.02</f>
        <v>0.8921568627450981</v>
      </c>
      <c r="CC20" s="1">
        <f>AG20/3.68</f>
        <v>0.8342391304347825</v>
      </c>
      <c r="CD20" s="1">
        <f>AH20/0.67</f>
        <v>0.764179104477612</v>
      </c>
      <c r="CE20" s="1">
        <f>AI20/4.55</f>
        <v>0.7098901098901099</v>
      </c>
      <c r="CF20" s="1">
        <f>AJ20/1.01</f>
        <v>0.6792079207920793</v>
      </c>
      <c r="CG20" s="1">
        <f>AK20/2.97</f>
        <v>0.6767676767676767</v>
      </c>
      <c r="CH20" s="1">
        <f>AL20/0.456</f>
        <v>0.6228070175438596</v>
      </c>
      <c r="CI20" s="1">
        <f>AM20/3.05</f>
        <v>0.6000000000000001</v>
      </c>
      <c r="CJ20" s="1">
        <f>AN20/0.455</f>
        <v>0.6175824175824176</v>
      </c>
      <c r="CK20" s="1">
        <f>AO20/28</f>
        <v>0.6035714285714285</v>
      </c>
      <c r="CL20" s="11">
        <f t="shared" si="10"/>
        <v>0.9889889696684859</v>
      </c>
      <c r="CM20" s="11">
        <f t="shared" si="11"/>
        <v>1.6483149494474763</v>
      </c>
    </row>
    <row r="21" spans="1:91" ht="13.5">
      <c r="A21" t="s">
        <v>123</v>
      </c>
      <c r="B21" s="31">
        <v>3.785833333333333</v>
      </c>
      <c r="C21" s="31">
        <v>125.60138888888889</v>
      </c>
      <c r="D21" t="s">
        <v>154</v>
      </c>
      <c r="E21" t="s">
        <v>154</v>
      </c>
      <c r="F21" t="s">
        <v>126</v>
      </c>
      <c r="G21">
        <v>48.89</v>
      </c>
      <c r="H21">
        <v>0.92</v>
      </c>
      <c r="I21">
        <v>15.72</v>
      </c>
      <c r="K21" s="32">
        <v>10.28483973</v>
      </c>
      <c r="M21">
        <v>0.18</v>
      </c>
      <c r="N21">
        <v>8.06</v>
      </c>
      <c r="O21">
        <v>11.35</v>
      </c>
      <c r="P21">
        <v>2.36</v>
      </c>
      <c r="Q21">
        <v>0.94</v>
      </c>
      <c r="R21">
        <v>0.14</v>
      </c>
      <c r="U21" s="32">
        <v>98.84483973</v>
      </c>
      <c r="V21">
        <v>15.9</v>
      </c>
      <c r="W21">
        <v>111</v>
      </c>
      <c r="X21">
        <v>1.07</v>
      </c>
      <c r="Y21">
        <v>327</v>
      </c>
      <c r="Z21">
        <v>41.2</v>
      </c>
      <c r="AA21">
        <v>4.58</v>
      </c>
      <c r="AB21">
        <v>11.6</v>
      </c>
      <c r="AC21">
        <v>1.77</v>
      </c>
      <c r="AD21">
        <v>8.8</v>
      </c>
      <c r="AE21">
        <v>2.56</v>
      </c>
      <c r="AF21">
        <v>0.898</v>
      </c>
      <c r="AG21">
        <v>3.05</v>
      </c>
      <c r="AH21">
        <v>0.504</v>
      </c>
      <c r="AI21">
        <v>3.22</v>
      </c>
      <c r="AJ21">
        <v>0.682</v>
      </c>
      <c r="AK21">
        <v>1.99</v>
      </c>
      <c r="AL21">
        <v>0.283</v>
      </c>
      <c r="AM21">
        <v>1.84</v>
      </c>
      <c r="AN21">
        <v>0.276</v>
      </c>
      <c r="AO21">
        <v>16.6</v>
      </c>
      <c r="AW21">
        <v>2.2</v>
      </c>
      <c r="AX21">
        <v>0.276</v>
      </c>
      <c r="AY21">
        <v>0.655</v>
      </c>
      <c r="AZ21">
        <v>0.235</v>
      </c>
      <c r="BA21">
        <v>0.069</v>
      </c>
      <c r="BB21">
        <v>1.36</v>
      </c>
      <c r="BC21" s="1">
        <f t="shared" si="0"/>
        <v>19.69879518072289</v>
      </c>
      <c r="BD21" s="1">
        <f t="shared" si="1"/>
        <v>7.9368932038834945</v>
      </c>
      <c r="BE21" s="1">
        <f t="shared" si="12"/>
        <v>2.6941747572815533</v>
      </c>
      <c r="BF21" s="25">
        <f t="shared" si="13"/>
        <v>0.025970873786407767</v>
      </c>
      <c r="BG21" s="26">
        <f t="shared" si="14"/>
        <v>0.06445783132530121</v>
      </c>
      <c r="BH21" s="25">
        <f t="shared" si="15"/>
        <v>0.015898058252427183</v>
      </c>
      <c r="BK21" s="11">
        <v>1.6247631570510603</v>
      </c>
      <c r="BL21" s="1">
        <f t="shared" si="2"/>
        <v>1.624433690183717</v>
      </c>
      <c r="BM21" s="1">
        <f t="shared" si="3"/>
        <v>17.08695652173913</v>
      </c>
      <c r="BN21" s="1">
        <f t="shared" si="4"/>
        <v>1.276034705955335</v>
      </c>
      <c r="BO21" s="1">
        <f t="shared" si="5"/>
        <v>63.58660086725087</v>
      </c>
      <c r="BP21">
        <v>0.703757</v>
      </c>
      <c r="BQ21">
        <v>0.512947</v>
      </c>
      <c r="BS21">
        <v>18.257</v>
      </c>
      <c r="BT21">
        <v>15.5706</v>
      </c>
      <c r="BU21">
        <v>38.214</v>
      </c>
      <c r="BW21" s="1">
        <f>AA21/2.5</f>
        <v>1.832</v>
      </c>
      <c r="BX21" s="1">
        <f>AB21/7.5</f>
        <v>1.5466666666666666</v>
      </c>
      <c r="BY21" s="1">
        <f>AC21/1.32</f>
        <v>1.3409090909090908</v>
      </c>
      <c r="BZ21" s="1">
        <f>AD21/7.4</f>
        <v>1.1891891891891893</v>
      </c>
      <c r="CA21" s="1">
        <f>AE21/2.63</f>
        <v>0.9733840304182511</v>
      </c>
      <c r="CB21" s="1">
        <f>AF21/1.02</f>
        <v>0.8803921568627451</v>
      </c>
      <c r="CC21" s="1">
        <f>AG21/3.68</f>
        <v>0.8288043478260869</v>
      </c>
      <c r="CD21" s="1">
        <f>AH21/0.67</f>
        <v>0.7522388059701492</v>
      </c>
      <c r="CE21" s="1">
        <f>AI21/4.55</f>
        <v>0.7076923076923077</v>
      </c>
      <c r="CF21" s="1">
        <f>AJ21/1.01</f>
        <v>0.6752475247524753</v>
      </c>
      <c r="CG21" s="1">
        <f>AK21/2.97</f>
        <v>0.67003367003367</v>
      </c>
      <c r="CH21" s="1">
        <f>AL21/0.456</f>
        <v>0.6206140350877192</v>
      </c>
      <c r="CI21" s="1">
        <f>AM21/3.05</f>
        <v>0.6032786885245902</v>
      </c>
      <c r="CJ21" s="1">
        <f>AN21/0.455</f>
        <v>0.6065934065934067</v>
      </c>
      <c r="CK21" s="1">
        <f>AO21/28</f>
        <v>0.5928571428571429</v>
      </c>
      <c r="CL21" s="11">
        <f t="shared" si="10"/>
        <v>0.9902831746468554</v>
      </c>
      <c r="CM21" s="11">
        <f t="shared" si="11"/>
        <v>1.6415020014526678</v>
      </c>
    </row>
    <row r="22" spans="1:89" ht="13.5">
      <c r="A22" s="2" t="s">
        <v>283</v>
      </c>
      <c r="B22" s="1">
        <v>3.78</v>
      </c>
      <c r="C22" s="1">
        <v>125.58</v>
      </c>
      <c r="D22" s="1">
        <v>0.01</v>
      </c>
      <c r="E22" s="1">
        <v>2</v>
      </c>
      <c r="F22" s="2" t="s">
        <v>284</v>
      </c>
      <c r="G22" s="13">
        <v>48.89</v>
      </c>
      <c r="H22" s="13">
        <v>0.92</v>
      </c>
      <c r="I22" s="13">
        <v>15.72</v>
      </c>
      <c r="J22" s="14"/>
      <c r="K22" s="13">
        <v>10.284714000000001</v>
      </c>
      <c r="L22" s="14"/>
      <c r="M22" s="13">
        <v>0.18</v>
      </c>
      <c r="N22" s="13">
        <v>8.06</v>
      </c>
      <c r="O22" s="13">
        <v>11.35</v>
      </c>
      <c r="P22" s="13">
        <v>2.36</v>
      </c>
      <c r="Q22" s="13">
        <v>0.94</v>
      </c>
      <c r="R22" s="13">
        <v>0.14</v>
      </c>
      <c r="S22" s="13">
        <v>1.86</v>
      </c>
      <c r="T22" s="15"/>
      <c r="U22" s="1">
        <f>G22+H22+I22+K22+M22+N22+O22+P22+Q22+R22+S22</f>
        <v>100.70471400000001</v>
      </c>
      <c r="V22" s="13">
        <v>16</v>
      </c>
      <c r="W22" s="1"/>
      <c r="X22" s="1"/>
      <c r="Y22" s="13">
        <v>333</v>
      </c>
      <c r="Z22" s="13">
        <v>40</v>
      </c>
      <c r="AA22" s="1"/>
      <c r="AB22" s="1"/>
      <c r="AC22" s="1"/>
      <c r="AD22" s="1"/>
      <c r="AE22" s="1"/>
      <c r="AF22" s="1"/>
      <c r="AG22" s="1"/>
      <c r="AH22" s="1"/>
      <c r="AI22" s="1"/>
      <c r="AJ22" s="1"/>
      <c r="AK22" s="1"/>
      <c r="AL22" s="1"/>
      <c r="AM22" s="1"/>
      <c r="AN22" s="1"/>
      <c r="AO22" s="13">
        <v>20</v>
      </c>
      <c r="AP22" s="1"/>
      <c r="AQ22" s="16">
        <v>53</v>
      </c>
      <c r="AR22" s="14"/>
      <c r="AS22" s="14"/>
      <c r="AT22" s="14"/>
      <c r="AU22" s="14"/>
      <c r="AV22" s="14"/>
      <c r="AW22" s="1"/>
      <c r="AX22" s="1"/>
      <c r="AY22" s="1"/>
      <c r="AZ22" s="1"/>
      <c r="BA22" s="1"/>
      <c r="BB22" s="1"/>
      <c r="BC22" s="1">
        <f t="shared" si="0"/>
        <v>16.65</v>
      </c>
      <c r="BD22" s="1">
        <f t="shared" si="1"/>
        <v>8.325</v>
      </c>
      <c r="BE22" s="14"/>
      <c r="BF22" s="14"/>
      <c r="BG22" s="14"/>
      <c r="BH22" s="14"/>
      <c r="BI22" s="14"/>
      <c r="BJ22" s="14"/>
      <c r="BK22" s="14"/>
      <c r="BL22" s="1">
        <f t="shared" si="2"/>
        <v>1.624433690183717</v>
      </c>
      <c r="BM22" s="1">
        <f t="shared" si="3"/>
        <v>17.08695652173913</v>
      </c>
      <c r="BN22" s="1">
        <f t="shared" si="4"/>
        <v>1.276019106699752</v>
      </c>
      <c r="BO22" s="1">
        <f t="shared" si="5"/>
        <v>63.586883921808145</v>
      </c>
      <c r="BP22" s="14"/>
      <c r="BQ22" s="14"/>
      <c r="BR22" s="17"/>
      <c r="BS22" s="14"/>
      <c r="BT22" s="14"/>
      <c r="BU22" s="14"/>
      <c r="CK22" s="1">
        <f>AO22/28</f>
        <v>0.7142857142857143</v>
      </c>
    </row>
    <row r="23" spans="1:89" ht="13.5">
      <c r="A23" s="29" t="s">
        <v>285</v>
      </c>
      <c r="B23" s="1">
        <v>3.7</v>
      </c>
      <c r="C23" s="1">
        <v>125.45</v>
      </c>
      <c r="D23" s="1">
        <v>0</v>
      </c>
      <c r="E23" s="1">
        <v>2</v>
      </c>
      <c r="F23" s="1" t="s">
        <v>286</v>
      </c>
      <c r="G23" s="1">
        <v>55.27</v>
      </c>
      <c r="H23" s="1">
        <v>0.72</v>
      </c>
      <c r="I23" s="1">
        <v>18.44</v>
      </c>
      <c r="J23" s="14"/>
      <c r="K23" s="1">
        <v>7.378745613245748</v>
      </c>
      <c r="L23" s="14"/>
      <c r="M23" s="1">
        <v>0.19</v>
      </c>
      <c r="N23" s="1">
        <v>3.44</v>
      </c>
      <c r="O23" s="1">
        <v>8.42</v>
      </c>
      <c r="P23" s="1">
        <v>3.91</v>
      </c>
      <c r="Q23" s="1">
        <v>1.21</v>
      </c>
      <c r="R23" s="1">
        <v>0.19</v>
      </c>
      <c r="S23" s="15"/>
      <c r="T23" s="1">
        <v>0.34</v>
      </c>
      <c r="U23" s="1">
        <f>G23+H23+I23+K23+M23+N23+O23+P23+Q23+R23+T23</f>
        <v>99.50874561324574</v>
      </c>
      <c r="V23" s="1">
        <v>20</v>
      </c>
      <c r="W23" s="1">
        <v>228</v>
      </c>
      <c r="X23" s="1"/>
      <c r="Y23" s="1">
        <v>373</v>
      </c>
      <c r="Z23" s="1">
        <v>74</v>
      </c>
      <c r="AA23" s="1"/>
      <c r="AB23" s="1"/>
      <c r="AC23" s="1"/>
      <c r="AD23" s="1"/>
      <c r="AE23" s="1"/>
      <c r="AF23" s="1"/>
      <c r="AG23" s="1"/>
      <c r="AH23" s="1"/>
      <c r="AI23" s="1"/>
      <c r="AJ23" s="1"/>
      <c r="AK23" s="1"/>
      <c r="AL23" s="1"/>
      <c r="AM23" s="1"/>
      <c r="AN23" s="1"/>
      <c r="AO23" s="1">
        <v>26</v>
      </c>
      <c r="AP23" s="1"/>
      <c r="AQ23" s="14"/>
      <c r="AR23" s="14"/>
      <c r="AS23" s="14"/>
      <c r="AT23" s="14"/>
      <c r="AU23" s="14"/>
      <c r="AV23" s="14"/>
      <c r="AW23" s="1"/>
      <c r="AX23" s="1">
        <v>1</v>
      </c>
      <c r="AY23" s="1"/>
      <c r="AZ23" s="1"/>
      <c r="BA23" s="1"/>
      <c r="BB23" s="1"/>
      <c r="BC23" s="1">
        <f t="shared" si="0"/>
        <v>14.346153846153847</v>
      </c>
      <c r="BD23" s="1">
        <f t="shared" si="1"/>
        <v>5.04054054054054</v>
      </c>
      <c r="BE23" s="1">
        <f aca="true" t="shared" si="16" ref="BE23:BE29">W23/Z23</f>
        <v>3.081081081081081</v>
      </c>
      <c r="BF23" s="14"/>
      <c r="BG23" s="14"/>
      <c r="BH23" s="14"/>
      <c r="BI23" s="14"/>
      <c r="BJ23" s="14"/>
      <c r="BK23" s="14"/>
      <c r="BL23" s="1">
        <f t="shared" si="2"/>
        <v>1.2500549683870201</v>
      </c>
      <c r="BM23" s="1">
        <f t="shared" si="3"/>
        <v>25.611111111111114</v>
      </c>
      <c r="BN23" s="1">
        <f t="shared" si="4"/>
        <v>2.14498418989702</v>
      </c>
      <c r="BO23" s="1">
        <f t="shared" si="5"/>
        <v>50.9521637982247</v>
      </c>
      <c r="BP23" s="21" t="s">
        <v>214</v>
      </c>
      <c r="BQ23" s="14"/>
      <c r="BR23" s="17"/>
      <c r="BS23" s="14"/>
      <c r="BT23" s="14"/>
      <c r="BU23" s="14"/>
      <c r="CK23" s="1">
        <f>AO23/28</f>
        <v>0.9285714285714286</v>
      </c>
    </row>
    <row r="24" spans="1:91" ht="13.5">
      <c r="A24" t="s">
        <v>107</v>
      </c>
      <c r="B24" s="31">
        <v>3.6580555555555554</v>
      </c>
      <c r="C24" s="31">
        <v>125.50166666666667</v>
      </c>
      <c r="D24" t="s">
        <v>128</v>
      </c>
      <c r="E24" t="s">
        <v>128</v>
      </c>
      <c r="F24" t="s">
        <v>108</v>
      </c>
      <c r="G24">
        <v>55.11</v>
      </c>
      <c r="H24">
        <v>0.69</v>
      </c>
      <c r="I24">
        <v>18.73</v>
      </c>
      <c r="K24" s="32">
        <v>7.67538783</v>
      </c>
      <c r="M24">
        <v>0.19</v>
      </c>
      <c r="N24">
        <v>3.34</v>
      </c>
      <c r="O24">
        <v>7.76</v>
      </c>
      <c r="P24">
        <v>3.52</v>
      </c>
      <c r="Q24">
        <v>1.4</v>
      </c>
      <c r="R24">
        <v>0.22</v>
      </c>
      <c r="U24" s="32">
        <v>98.63538783000001</v>
      </c>
      <c r="V24">
        <v>25.5</v>
      </c>
      <c r="W24">
        <v>272</v>
      </c>
      <c r="X24">
        <v>3.04</v>
      </c>
      <c r="Y24">
        <v>419</v>
      </c>
      <c r="Z24">
        <v>72.4</v>
      </c>
      <c r="AA24">
        <v>7.25</v>
      </c>
      <c r="AB24">
        <v>16.4</v>
      </c>
      <c r="AC24">
        <v>2.33</v>
      </c>
      <c r="AD24">
        <v>10.8</v>
      </c>
      <c r="AE24">
        <v>2.9</v>
      </c>
      <c r="AF24">
        <v>0.97</v>
      </c>
      <c r="AG24">
        <v>3.2</v>
      </c>
      <c r="AH24">
        <v>0.543</v>
      </c>
      <c r="AI24">
        <v>3.43</v>
      </c>
      <c r="AJ24">
        <v>0.726</v>
      </c>
      <c r="AK24">
        <v>2.2</v>
      </c>
      <c r="AL24">
        <v>0.329</v>
      </c>
      <c r="AM24">
        <v>2.2</v>
      </c>
      <c r="AN24">
        <v>0.344</v>
      </c>
      <c r="AO24">
        <v>18.8</v>
      </c>
      <c r="AW24">
        <v>7.16</v>
      </c>
      <c r="AX24">
        <v>1</v>
      </c>
      <c r="AY24">
        <v>1.39</v>
      </c>
      <c r="AZ24">
        <v>0.553</v>
      </c>
      <c r="BA24">
        <v>0.068</v>
      </c>
      <c r="BB24">
        <v>2.18</v>
      </c>
      <c r="BC24" s="1">
        <f t="shared" si="0"/>
        <v>22.28723404255319</v>
      </c>
      <c r="BD24" s="1">
        <f t="shared" si="1"/>
        <v>5.787292817679558</v>
      </c>
      <c r="BE24" s="1">
        <f t="shared" si="16"/>
        <v>3.756906077348066</v>
      </c>
      <c r="BF24" s="25">
        <f>X24/Z24</f>
        <v>0.04198895027624309</v>
      </c>
      <c r="BG24" s="26">
        <f>X24/AO24</f>
        <v>0.16170212765957445</v>
      </c>
      <c r="BH24" s="25">
        <f>AY24/Z24</f>
        <v>0.019198895027624306</v>
      </c>
      <c r="BK24" s="11">
        <v>1.3464074824582446</v>
      </c>
      <c r="BL24" s="1">
        <f t="shared" si="2"/>
        <v>1.1433582973489602</v>
      </c>
      <c r="BM24" s="1">
        <f t="shared" si="3"/>
        <v>27.144927536231886</v>
      </c>
      <c r="BN24" s="1">
        <f t="shared" si="4"/>
        <v>2.298020308383234</v>
      </c>
      <c r="BO24" s="1">
        <f t="shared" si="5"/>
        <v>49.22944405634208</v>
      </c>
      <c r="BP24">
        <v>0.70399</v>
      </c>
      <c r="BQ24">
        <v>0.512946</v>
      </c>
      <c r="BS24">
        <v>18.366</v>
      </c>
      <c r="BT24">
        <v>15.5803</v>
      </c>
      <c r="BU24">
        <v>38.3291</v>
      </c>
      <c r="BW24" s="1">
        <f>AA24/2.5</f>
        <v>2.9</v>
      </c>
      <c r="BX24" s="1">
        <f>AB24/7.5</f>
        <v>2.1866666666666665</v>
      </c>
      <c r="BY24" s="1">
        <f>AC24/1.32</f>
        <v>1.7651515151515151</v>
      </c>
      <c r="BZ24" s="1">
        <f>AD24/7.4</f>
        <v>1.4594594594594594</v>
      </c>
      <c r="CA24" s="1">
        <f>AE24/2.63</f>
        <v>1.102661596958175</v>
      </c>
      <c r="CB24" s="1">
        <f>AF24/1.02</f>
        <v>0.9509803921568627</v>
      </c>
      <c r="CC24" s="1">
        <f>AG24/3.68</f>
        <v>0.8695652173913043</v>
      </c>
      <c r="CD24" s="1">
        <f>AH24/0.67</f>
        <v>0.8104477611940298</v>
      </c>
      <c r="CE24" s="1">
        <f>AI24/4.55</f>
        <v>0.7538461538461539</v>
      </c>
      <c r="CF24" s="1">
        <f>AJ24/1.01</f>
        <v>0.7188118811881188</v>
      </c>
      <c r="CG24" s="1">
        <f>AK24/2.97</f>
        <v>0.7407407407407407</v>
      </c>
      <c r="CH24" s="1">
        <f>AL24/0.456</f>
        <v>0.7214912280701754</v>
      </c>
      <c r="CI24" s="1">
        <f>AM24/3.05</f>
        <v>0.7213114754098362</v>
      </c>
      <c r="CJ24" s="1">
        <f>AN24/0.455</f>
        <v>0.7560439560439559</v>
      </c>
      <c r="CK24" s="1">
        <f>AO24/28</f>
        <v>0.6714285714285715</v>
      </c>
      <c r="CL24" s="11">
        <f t="shared" si="10"/>
        <v>0.9676891741628137</v>
      </c>
      <c r="CM24" s="11">
        <f t="shared" si="11"/>
        <v>1.3415690823620825</v>
      </c>
    </row>
    <row r="25" spans="1:91" ht="13.5">
      <c r="A25" t="s">
        <v>107</v>
      </c>
      <c r="B25" s="31">
        <v>3.6580555555555554</v>
      </c>
      <c r="C25" s="31">
        <v>125.50166666666667</v>
      </c>
      <c r="D25" t="s">
        <v>128</v>
      </c>
      <c r="E25" t="s">
        <v>128</v>
      </c>
      <c r="F25" t="s">
        <v>109</v>
      </c>
      <c r="G25">
        <v>54.54</v>
      </c>
      <c r="H25">
        <v>0.73</v>
      </c>
      <c r="I25">
        <v>18.68</v>
      </c>
      <c r="K25" s="32">
        <v>7.66638972</v>
      </c>
      <c r="M25">
        <v>0.19</v>
      </c>
      <c r="N25">
        <v>3.42</v>
      </c>
      <c r="O25">
        <v>8.6</v>
      </c>
      <c r="P25">
        <v>3.51</v>
      </c>
      <c r="Q25">
        <v>1.21</v>
      </c>
      <c r="R25">
        <v>0.19</v>
      </c>
      <c r="U25" s="32">
        <v>98.73638971999998</v>
      </c>
      <c r="V25">
        <v>19.8</v>
      </c>
      <c r="W25">
        <v>226</v>
      </c>
      <c r="X25">
        <v>2.17</v>
      </c>
      <c r="Y25">
        <v>366</v>
      </c>
      <c r="Z25">
        <v>72</v>
      </c>
      <c r="AA25">
        <v>5.95</v>
      </c>
      <c r="AB25">
        <v>14.8</v>
      </c>
      <c r="AC25">
        <v>2.14</v>
      </c>
      <c r="AD25">
        <v>10.3</v>
      </c>
      <c r="AE25">
        <v>2.95</v>
      </c>
      <c r="AF25">
        <v>1.01</v>
      </c>
      <c r="AG25">
        <v>3.46</v>
      </c>
      <c r="AH25">
        <v>0.587</v>
      </c>
      <c r="AI25">
        <v>3.8</v>
      </c>
      <c r="AJ25">
        <v>0.815</v>
      </c>
      <c r="AK25">
        <v>2.46</v>
      </c>
      <c r="AL25">
        <v>0.365</v>
      </c>
      <c r="AM25">
        <v>2.48</v>
      </c>
      <c r="AN25">
        <v>0.383</v>
      </c>
      <c r="AO25">
        <v>20.5</v>
      </c>
      <c r="AW25">
        <v>5.7</v>
      </c>
      <c r="AX25">
        <v>1.01</v>
      </c>
      <c r="AY25">
        <v>1.1</v>
      </c>
      <c r="AZ25">
        <v>0.44</v>
      </c>
      <c r="BA25">
        <v>0.174</v>
      </c>
      <c r="BB25">
        <v>2.18</v>
      </c>
      <c r="BC25" s="1">
        <f t="shared" si="0"/>
        <v>17.853658536585368</v>
      </c>
      <c r="BD25" s="1">
        <f t="shared" si="1"/>
        <v>5.083333333333333</v>
      </c>
      <c r="BE25" s="1">
        <f t="shared" si="16"/>
        <v>3.138888888888889</v>
      </c>
      <c r="BF25" s="25">
        <f>X25/Z25</f>
        <v>0.03013888888888889</v>
      </c>
      <c r="BG25" s="26">
        <f>X25/AO25</f>
        <v>0.10585365853658536</v>
      </c>
      <c r="BH25" s="25">
        <f>AY25/Z25</f>
        <v>0.015277777777777779</v>
      </c>
      <c r="BK25" s="11">
        <v>1.1858290538585647</v>
      </c>
      <c r="BL25" s="1">
        <f t="shared" si="2"/>
        <v>1.216287362518699</v>
      </c>
      <c r="BM25" s="1">
        <f t="shared" si="3"/>
        <v>25.589041095890412</v>
      </c>
      <c r="BN25" s="1">
        <f t="shared" si="4"/>
        <v>2.2416344210526313</v>
      </c>
      <c r="BO25" s="1">
        <f t="shared" si="5"/>
        <v>49.850452609285995</v>
      </c>
      <c r="BP25">
        <v>0.704011</v>
      </c>
      <c r="BQ25">
        <v>0.512955</v>
      </c>
      <c r="BS25">
        <v>18.3472</v>
      </c>
      <c r="BT25">
        <v>15.5765</v>
      </c>
      <c r="BU25">
        <v>38.322</v>
      </c>
      <c r="BW25" s="1">
        <f>AA25/2.5</f>
        <v>2.38</v>
      </c>
      <c r="BX25" s="1">
        <f>AB25/7.5</f>
        <v>1.9733333333333334</v>
      </c>
      <c r="BY25" s="1">
        <f>AC25/1.32</f>
        <v>1.6212121212121213</v>
      </c>
      <c r="BZ25" s="1">
        <f>AD25/7.4</f>
        <v>1.3918918918918919</v>
      </c>
      <c r="CA25" s="1">
        <f>AE25/2.63</f>
        <v>1.1216730038022815</v>
      </c>
      <c r="CB25" s="1">
        <f>AF25/1.02</f>
        <v>0.9901960784313726</v>
      </c>
      <c r="CC25" s="1">
        <f>AG25/3.68</f>
        <v>0.9402173913043478</v>
      </c>
      <c r="CD25" s="1">
        <f>AH25/0.67</f>
        <v>0.8761194029850745</v>
      </c>
      <c r="CE25" s="1">
        <f>AI25/4.55</f>
        <v>0.8351648351648352</v>
      </c>
      <c r="CF25" s="1">
        <f>AJ25/1.01</f>
        <v>0.8069306930693069</v>
      </c>
      <c r="CG25" s="1">
        <f>AK25/2.97</f>
        <v>0.8282828282828282</v>
      </c>
      <c r="CH25" s="1">
        <f>AL25/0.456</f>
        <v>0.8004385964912281</v>
      </c>
      <c r="CI25" s="1">
        <f>AM25/3.05</f>
        <v>0.8131147540983606</v>
      </c>
      <c r="CJ25" s="1">
        <f>AN25/0.455</f>
        <v>0.8417582417582418</v>
      </c>
      <c r="CK25" s="1">
        <f>AO25/28</f>
        <v>0.7321428571428571</v>
      </c>
      <c r="CL25" s="11">
        <f t="shared" si="10"/>
        <v>0.9667701774367211</v>
      </c>
      <c r="CM25" s="11">
        <f t="shared" si="11"/>
        <v>1.188971387573387</v>
      </c>
    </row>
    <row r="26" spans="1:89" ht="13.5">
      <c r="A26" s="22" t="s">
        <v>215</v>
      </c>
      <c r="B26" s="1">
        <v>3.53</v>
      </c>
      <c r="C26" s="1">
        <v>125.52</v>
      </c>
      <c r="D26" s="1">
        <v>0.01</v>
      </c>
      <c r="E26" s="1">
        <v>2</v>
      </c>
      <c r="F26" s="2" t="s">
        <v>216</v>
      </c>
      <c r="G26" s="13">
        <v>58.5</v>
      </c>
      <c r="H26" s="13">
        <v>0.61</v>
      </c>
      <c r="I26" s="13">
        <v>18.26</v>
      </c>
      <c r="J26" s="14"/>
      <c r="K26" s="13">
        <v>6.721506</v>
      </c>
      <c r="L26" s="14"/>
      <c r="M26" s="13">
        <v>0.16</v>
      </c>
      <c r="N26" s="13">
        <v>2.61</v>
      </c>
      <c r="O26" s="13">
        <v>7.16</v>
      </c>
      <c r="P26" s="13">
        <v>3.51</v>
      </c>
      <c r="Q26" s="13">
        <v>1.5</v>
      </c>
      <c r="R26" s="13">
        <v>0.22</v>
      </c>
      <c r="S26" s="13">
        <v>0.94</v>
      </c>
      <c r="T26" s="15"/>
      <c r="U26" s="1">
        <f>G26+H26+I26+K26+M26+N26+O26+P26+Q26+R26+S26</f>
        <v>100.191506</v>
      </c>
      <c r="V26" s="13">
        <v>30</v>
      </c>
      <c r="W26" s="13">
        <v>214</v>
      </c>
      <c r="X26" s="1"/>
      <c r="Y26" s="13">
        <v>431</v>
      </c>
      <c r="Z26" s="13">
        <v>107</v>
      </c>
      <c r="AA26" s="1"/>
      <c r="AB26" s="1"/>
      <c r="AC26" s="1"/>
      <c r="AD26" s="1"/>
      <c r="AE26" s="1"/>
      <c r="AF26" s="1"/>
      <c r="AG26" s="1"/>
      <c r="AH26" s="1"/>
      <c r="AI26" s="1"/>
      <c r="AJ26" s="1"/>
      <c r="AK26" s="1"/>
      <c r="AL26" s="1"/>
      <c r="AM26" s="1"/>
      <c r="AN26" s="1"/>
      <c r="AO26" s="13">
        <v>51</v>
      </c>
      <c r="AP26" s="1"/>
      <c r="AQ26" s="16">
        <v>1</v>
      </c>
      <c r="AR26" s="14"/>
      <c r="AS26" s="14"/>
      <c r="AT26" s="14"/>
      <c r="AU26" s="14"/>
      <c r="AV26" s="14"/>
      <c r="AW26" s="1"/>
      <c r="AX26" s="13">
        <v>0.7</v>
      </c>
      <c r="AY26" s="1"/>
      <c r="AZ26" s="1"/>
      <c r="BA26" s="1"/>
      <c r="BB26" s="1"/>
      <c r="BC26" s="1">
        <f t="shared" si="0"/>
        <v>8.450980392156863</v>
      </c>
      <c r="BD26" s="1">
        <f t="shared" si="1"/>
        <v>4.02803738317757</v>
      </c>
      <c r="BE26" s="1">
        <f t="shared" si="16"/>
        <v>2</v>
      </c>
      <c r="BF26" s="14"/>
      <c r="BG26" s="14"/>
      <c r="BH26" s="14"/>
      <c r="BI26" s="14"/>
      <c r="BJ26" s="14"/>
      <c r="BK26" s="14"/>
      <c r="BL26" s="1">
        <f t="shared" si="2"/>
        <v>1.1180719127870546</v>
      </c>
      <c r="BM26" s="1">
        <f t="shared" si="3"/>
        <v>29.9344262295082</v>
      </c>
      <c r="BN26" s="1">
        <f t="shared" si="4"/>
        <v>2.575289655172414</v>
      </c>
      <c r="BO26" s="1">
        <f t="shared" si="5"/>
        <v>46.38783690255522</v>
      </c>
      <c r="BP26" s="14"/>
      <c r="BQ26" s="14"/>
      <c r="BR26" s="17"/>
      <c r="BS26" s="14"/>
      <c r="BT26" s="14"/>
      <c r="BU26" s="14"/>
      <c r="CK26" s="1">
        <f>AO26/28</f>
        <v>1.8214285714285714</v>
      </c>
    </row>
    <row r="27" spans="1:91" ht="13.5">
      <c r="A27" t="s">
        <v>103</v>
      </c>
      <c r="B27" s="31">
        <v>3.466666666666667</v>
      </c>
      <c r="C27" s="31">
        <v>125.7</v>
      </c>
      <c r="D27" t="s">
        <v>154</v>
      </c>
      <c r="E27" t="s">
        <v>154</v>
      </c>
      <c r="F27" t="s">
        <v>104</v>
      </c>
      <c r="G27">
        <v>52.68</v>
      </c>
      <c r="H27">
        <v>0.97</v>
      </c>
      <c r="I27">
        <v>17.78</v>
      </c>
      <c r="K27" s="32">
        <v>8.86313835</v>
      </c>
      <c r="M27">
        <v>0.18</v>
      </c>
      <c r="N27">
        <v>5.01</v>
      </c>
      <c r="O27">
        <v>9.15</v>
      </c>
      <c r="P27">
        <v>2.91</v>
      </c>
      <c r="Q27">
        <v>1.07</v>
      </c>
      <c r="R27">
        <v>0.19</v>
      </c>
      <c r="U27" s="32">
        <v>98.80313835000001</v>
      </c>
      <c r="V27">
        <v>17.4</v>
      </c>
      <c r="W27">
        <v>188</v>
      </c>
      <c r="X27">
        <v>1.64</v>
      </c>
      <c r="Y27">
        <v>380</v>
      </c>
      <c r="Z27">
        <v>89.2</v>
      </c>
      <c r="AA27">
        <v>6.79</v>
      </c>
      <c r="AB27">
        <v>17.3</v>
      </c>
      <c r="AC27">
        <v>2.63</v>
      </c>
      <c r="AD27">
        <v>12.8</v>
      </c>
      <c r="AE27">
        <v>3.57</v>
      </c>
      <c r="AF27">
        <v>1.12</v>
      </c>
      <c r="AG27">
        <v>4.24</v>
      </c>
      <c r="AH27">
        <v>0.703</v>
      </c>
      <c r="AI27">
        <v>4.47</v>
      </c>
      <c r="AJ27">
        <v>0.928</v>
      </c>
      <c r="AK27">
        <v>2.76</v>
      </c>
      <c r="AL27">
        <v>0.399</v>
      </c>
      <c r="AM27">
        <v>2.63</v>
      </c>
      <c r="AN27">
        <v>0.397</v>
      </c>
      <c r="AO27">
        <v>23.7</v>
      </c>
      <c r="AW27">
        <v>4.51</v>
      </c>
      <c r="AX27">
        <v>0.421</v>
      </c>
      <c r="AY27">
        <v>1.02</v>
      </c>
      <c r="AZ27">
        <v>0.379</v>
      </c>
      <c r="BA27">
        <v>0.199</v>
      </c>
      <c r="BB27">
        <v>2.66</v>
      </c>
      <c r="BC27" s="1">
        <f t="shared" si="0"/>
        <v>16.033755274261605</v>
      </c>
      <c r="BD27" s="1">
        <f t="shared" si="1"/>
        <v>4.260089686098655</v>
      </c>
      <c r="BE27" s="1">
        <f t="shared" si="16"/>
        <v>2.10762331838565</v>
      </c>
      <c r="BF27" s="25">
        <f>X27/Z27</f>
        <v>0.018385650224215244</v>
      </c>
      <c r="BG27" s="26">
        <f>X27/AO27</f>
        <v>0.06919831223628692</v>
      </c>
      <c r="BH27" s="25">
        <f>AY27/Z27</f>
        <v>0.011434977578475336</v>
      </c>
      <c r="BK27" s="11">
        <v>1.0182318769014167</v>
      </c>
      <c r="BL27" s="1">
        <f t="shared" si="2"/>
        <v>1.2700587963005534</v>
      </c>
      <c r="BM27" s="1">
        <f t="shared" si="3"/>
        <v>18.329896907216497</v>
      </c>
      <c r="BN27" s="1">
        <f t="shared" si="4"/>
        <v>1.7690894910179642</v>
      </c>
      <c r="BO27" s="1">
        <f t="shared" si="5"/>
        <v>55.74349452126675</v>
      </c>
      <c r="BP27">
        <v>0.703719</v>
      </c>
      <c r="BQ27">
        <v>0.512944</v>
      </c>
      <c r="BS27">
        <v>18.2098</v>
      </c>
      <c r="BT27">
        <v>15.5687</v>
      </c>
      <c r="BU27">
        <v>38.2649</v>
      </c>
      <c r="BW27" s="1">
        <f>AA27/2.5</f>
        <v>2.716</v>
      </c>
      <c r="BX27" s="1">
        <f>AB27/7.5</f>
        <v>2.3066666666666666</v>
      </c>
      <c r="BY27" s="1">
        <f>AC27/1.32</f>
        <v>1.9924242424242422</v>
      </c>
      <c r="BZ27" s="1">
        <f>AD27/7.4</f>
        <v>1.7297297297297298</v>
      </c>
      <c r="CA27" s="1">
        <f>AE27/2.63</f>
        <v>1.3574144486692015</v>
      </c>
      <c r="CB27" s="1">
        <f>AF27/1.02</f>
        <v>1.0980392156862746</v>
      </c>
      <c r="CC27" s="1">
        <f>AG27/3.68</f>
        <v>1.1521739130434783</v>
      </c>
      <c r="CD27" s="1">
        <f>AH27/0.67</f>
        <v>1.0492537313432835</v>
      </c>
      <c r="CE27" s="1">
        <f>AI27/4.55</f>
        <v>0.9824175824175824</v>
      </c>
      <c r="CF27" s="1">
        <f>AJ27/1.01</f>
        <v>0.9188118811881189</v>
      </c>
      <c r="CG27" s="1">
        <f>AK27/2.97</f>
        <v>0.9292929292929292</v>
      </c>
      <c r="CH27" s="1">
        <f>AL27/0.456</f>
        <v>0.875</v>
      </c>
      <c r="CI27" s="1">
        <f>AM27/3.05</f>
        <v>0.8622950819672132</v>
      </c>
      <c r="CJ27" s="1">
        <f>AN27/0.455</f>
        <v>0.8725274725274725</v>
      </c>
      <c r="CK27" s="1">
        <f>AO27/28</f>
        <v>0.8464285714285714</v>
      </c>
      <c r="CL27" s="11">
        <f t="shared" si="10"/>
        <v>0.8918693182256141</v>
      </c>
      <c r="CM27" s="11">
        <f t="shared" si="11"/>
        <v>1.0342971180943432</v>
      </c>
    </row>
    <row r="28" spans="1:91" ht="13.5">
      <c r="A28" t="s">
        <v>100</v>
      </c>
      <c r="B28" s="31">
        <v>3.448888888888889</v>
      </c>
      <c r="C28" s="31">
        <v>125.56583333333333</v>
      </c>
      <c r="D28" t="s">
        <v>154</v>
      </c>
      <c r="E28" t="s">
        <v>154</v>
      </c>
      <c r="F28" t="s">
        <v>101</v>
      </c>
      <c r="G28">
        <v>46.92</v>
      </c>
      <c r="H28">
        <v>0.87</v>
      </c>
      <c r="I28">
        <v>20.72</v>
      </c>
      <c r="K28" s="32">
        <v>9.95190966</v>
      </c>
      <c r="M28">
        <v>0.2</v>
      </c>
      <c r="N28">
        <v>4.84</v>
      </c>
      <c r="O28">
        <v>11.11</v>
      </c>
      <c r="P28">
        <v>2.56</v>
      </c>
      <c r="Q28">
        <v>0.9</v>
      </c>
      <c r="R28">
        <v>0.23</v>
      </c>
      <c r="U28" s="32">
        <v>98.30190966</v>
      </c>
      <c r="V28">
        <v>8.89</v>
      </c>
      <c r="W28">
        <v>136</v>
      </c>
      <c r="X28">
        <v>0.925</v>
      </c>
      <c r="Y28">
        <v>611</v>
      </c>
      <c r="Z28">
        <v>37.6</v>
      </c>
      <c r="AA28">
        <v>5.07</v>
      </c>
      <c r="AB28">
        <v>13.2</v>
      </c>
      <c r="AC28">
        <v>2.1</v>
      </c>
      <c r="AD28">
        <v>10.8</v>
      </c>
      <c r="AE28">
        <v>3.03</v>
      </c>
      <c r="AF28">
        <v>1.08</v>
      </c>
      <c r="AG28">
        <v>3.4</v>
      </c>
      <c r="AH28">
        <v>0.541</v>
      </c>
      <c r="AI28">
        <v>3.33</v>
      </c>
      <c r="AJ28">
        <v>0.684</v>
      </c>
      <c r="AK28">
        <v>2.04</v>
      </c>
      <c r="AL28">
        <v>0.286</v>
      </c>
      <c r="AM28">
        <v>1.86</v>
      </c>
      <c r="AN28">
        <v>0.284</v>
      </c>
      <c r="AO28">
        <v>17.2</v>
      </c>
      <c r="AW28">
        <v>3.94</v>
      </c>
      <c r="AX28">
        <v>0.026</v>
      </c>
      <c r="AY28">
        <v>0.509</v>
      </c>
      <c r="AZ28">
        <v>0.209</v>
      </c>
      <c r="BA28">
        <v>0.118</v>
      </c>
      <c r="BB28">
        <v>1.28</v>
      </c>
      <c r="BC28" s="1">
        <f t="shared" si="0"/>
        <v>35.52325581395349</v>
      </c>
      <c r="BD28" s="1">
        <f t="shared" si="1"/>
        <v>16.25</v>
      </c>
      <c r="BE28" s="1">
        <f t="shared" si="16"/>
        <v>3.6170212765957444</v>
      </c>
      <c r="BF28" s="25">
        <f>X28/Z28</f>
        <v>0.024601063829787235</v>
      </c>
      <c r="BG28" s="26">
        <f>X28/AO28</f>
        <v>0.053779069767441866</v>
      </c>
      <c r="BH28" s="25">
        <f>AY28/Z28</f>
        <v>0.01353723404255319</v>
      </c>
      <c r="BK28" s="11">
        <v>1.6828735696081127</v>
      </c>
      <c r="BL28" s="1">
        <f t="shared" si="2"/>
        <v>1.2251668913177785</v>
      </c>
      <c r="BM28" s="1">
        <f t="shared" si="3"/>
        <v>23.816091954022987</v>
      </c>
      <c r="BN28" s="1">
        <f t="shared" si="4"/>
        <v>2.056179681818182</v>
      </c>
      <c r="BO28" s="1">
        <f t="shared" si="5"/>
        <v>52.00825904106991</v>
      </c>
      <c r="BP28">
        <v>0.703618</v>
      </c>
      <c r="BQ28">
        <v>0.512959</v>
      </c>
      <c r="BS28">
        <v>18.1655</v>
      </c>
      <c r="BT28">
        <v>15.5642</v>
      </c>
      <c r="BU28">
        <v>38.1225</v>
      </c>
      <c r="BW28" s="1">
        <f>AA28/2.5</f>
        <v>2.028</v>
      </c>
      <c r="BX28" s="1">
        <f>AB28/7.5</f>
        <v>1.76</v>
      </c>
      <c r="BY28" s="1">
        <f>AC28/1.32</f>
        <v>1.5909090909090908</v>
      </c>
      <c r="BZ28" s="1">
        <f>AD28/7.4</f>
        <v>1.4594594594594594</v>
      </c>
      <c r="CA28" s="1">
        <f>AE28/2.63</f>
        <v>1.1520912547528517</v>
      </c>
      <c r="CB28" s="1">
        <f>AF28/1.02</f>
        <v>1.0588235294117647</v>
      </c>
      <c r="CC28" s="1">
        <f>AG28/3.68</f>
        <v>0.9239130434782608</v>
      </c>
      <c r="CD28" s="1">
        <f>AH28/0.67</f>
        <v>0.8074626865671641</v>
      </c>
      <c r="CE28" s="1">
        <f>AI28/4.55</f>
        <v>0.7318681318681319</v>
      </c>
      <c r="CF28" s="1">
        <f>AJ28/1.01</f>
        <v>0.6772277227722773</v>
      </c>
      <c r="CG28" s="1">
        <f>AK28/2.97</f>
        <v>0.6868686868686869</v>
      </c>
      <c r="CH28" s="1">
        <f>AL28/0.456</f>
        <v>0.6271929824561403</v>
      </c>
      <c r="CI28" s="1">
        <f>AM28/3.05</f>
        <v>0.6098360655737706</v>
      </c>
      <c r="CJ28" s="1">
        <f>AN28/0.455</f>
        <v>0.6241758241758241</v>
      </c>
      <c r="CK28" s="1">
        <f>AO28/28</f>
        <v>0.6142857142857142</v>
      </c>
      <c r="CL28" s="11">
        <f t="shared" si="10"/>
        <v>1.0345641703431756</v>
      </c>
      <c r="CM28" s="11">
        <f t="shared" si="11"/>
        <v>1.6964627524444544</v>
      </c>
    </row>
    <row r="29" spans="1:91" ht="13.5">
      <c r="A29" t="s">
        <v>100</v>
      </c>
      <c r="B29" s="31">
        <v>3.448888888888889</v>
      </c>
      <c r="C29" s="31">
        <v>125.56583333333333</v>
      </c>
      <c r="D29" t="s">
        <v>154</v>
      </c>
      <c r="E29" t="s">
        <v>154</v>
      </c>
      <c r="F29" t="s">
        <v>102</v>
      </c>
      <c r="G29">
        <v>53.49</v>
      </c>
      <c r="H29">
        <v>0.71</v>
      </c>
      <c r="I29">
        <v>18.1</v>
      </c>
      <c r="K29" s="32">
        <v>7.93633302</v>
      </c>
      <c r="M29">
        <v>0.18</v>
      </c>
      <c r="N29">
        <v>3.62</v>
      </c>
      <c r="O29">
        <v>9.18</v>
      </c>
      <c r="P29">
        <v>2.94</v>
      </c>
      <c r="Q29">
        <v>0.2</v>
      </c>
      <c r="R29">
        <v>0.21</v>
      </c>
      <c r="U29" s="32">
        <v>96.56633302000003</v>
      </c>
      <c r="V29">
        <v>1.83</v>
      </c>
      <c r="W29">
        <v>108</v>
      </c>
      <c r="X29">
        <v>1.5</v>
      </c>
      <c r="Y29">
        <v>443</v>
      </c>
      <c r="Z29">
        <v>72.1</v>
      </c>
      <c r="AA29">
        <v>7.29</v>
      </c>
      <c r="AB29">
        <v>17.2</v>
      </c>
      <c r="AC29">
        <v>2.47</v>
      </c>
      <c r="AD29">
        <v>11.4</v>
      </c>
      <c r="AE29">
        <v>2.95</v>
      </c>
      <c r="AF29">
        <v>1</v>
      </c>
      <c r="AG29">
        <v>3.34</v>
      </c>
      <c r="AH29">
        <v>0.547</v>
      </c>
      <c r="AI29">
        <v>3.44</v>
      </c>
      <c r="AJ29">
        <v>0.72</v>
      </c>
      <c r="AK29">
        <v>2.18</v>
      </c>
      <c r="AL29">
        <v>0.316</v>
      </c>
      <c r="AM29">
        <v>2.14</v>
      </c>
      <c r="AN29">
        <v>0.335</v>
      </c>
      <c r="AO29">
        <v>18.6</v>
      </c>
      <c r="AW29">
        <v>3.85</v>
      </c>
      <c r="AX29">
        <v>0.084</v>
      </c>
      <c r="AY29">
        <v>1.24</v>
      </c>
      <c r="AZ29">
        <v>0.455</v>
      </c>
      <c r="BA29">
        <v>0.091</v>
      </c>
      <c r="BB29">
        <v>2.14</v>
      </c>
      <c r="BC29" s="1">
        <f t="shared" si="0"/>
        <v>23.817204301075268</v>
      </c>
      <c r="BD29" s="1">
        <f t="shared" si="1"/>
        <v>6.144244105409155</v>
      </c>
      <c r="BE29" s="1">
        <f t="shared" si="16"/>
        <v>1.4979195561719836</v>
      </c>
      <c r="BF29" s="25">
        <f>X29/Z29</f>
        <v>0.020804438280166437</v>
      </c>
      <c r="BG29" s="26">
        <f>X29/AO29</f>
        <v>0.08064516129032258</v>
      </c>
      <c r="BH29" s="25">
        <f>AY29/Z29</f>
        <v>0.017198335644937588</v>
      </c>
      <c r="BK29" s="11">
        <v>1.3848522355367476</v>
      </c>
      <c r="BL29" s="1">
        <f t="shared" si="2"/>
        <v>1.2013163030687795</v>
      </c>
      <c r="BM29" s="1">
        <f t="shared" si="3"/>
        <v>25.492957746478876</v>
      </c>
      <c r="BN29" s="1">
        <f t="shared" si="4"/>
        <v>2.1923571878453036</v>
      </c>
      <c r="BO29" s="1">
        <f t="shared" si="5"/>
        <v>50.40614187015391</v>
      </c>
      <c r="BW29" s="1">
        <f>AA29/2.5</f>
        <v>2.916</v>
      </c>
      <c r="BX29" s="1">
        <f>AB29/7.5</f>
        <v>2.2933333333333334</v>
      </c>
      <c r="BY29" s="1">
        <f>AC29/1.32</f>
        <v>1.8712121212121213</v>
      </c>
      <c r="BZ29" s="1">
        <f>AD29/7.4</f>
        <v>1.5405405405405406</v>
      </c>
      <c r="CA29" s="1">
        <f>AE29/2.63</f>
        <v>1.1216730038022815</v>
      </c>
      <c r="CB29" s="1">
        <f>AF29/1.02</f>
        <v>0.9803921568627451</v>
      </c>
      <c r="CC29" s="1">
        <f>AG29/3.68</f>
        <v>0.9076086956521738</v>
      </c>
      <c r="CD29" s="1">
        <f>AH29/0.67</f>
        <v>0.8164179104477612</v>
      </c>
      <c r="CE29" s="1">
        <f>AI29/4.55</f>
        <v>0.756043956043956</v>
      </c>
      <c r="CF29" s="1">
        <f>AJ29/1.01</f>
        <v>0.7128712871287128</v>
      </c>
      <c r="CG29" s="1">
        <f>AK29/2.97</f>
        <v>0.734006734006734</v>
      </c>
      <c r="CH29" s="1">
        <f>AL29/0.456</f>
        <v>0.6929824561403508</v>
      </c>
      <c r="CI29" s="1">
        <f>AM29/3.05</f>
        <v>0.7016393442622951</v>
      </c>
      <c r="CJ29" s="1">
        <f>AN29/0.455</f>
        <v>0.7362637362637363</v>
      </c>
      <c r="CK29" s="1">
        <f>AO29/28</f>
        <v>0.6642857142857144</v>
      </c>
      <c r="CL29" s="11">
        <f t="shared" si="10"/>
        <v>0.9889122551866615</v>
      </c>
      <c r="CM29" s="11">
        <f t="shared" si="11"/>
        <v>1.409431017906223</v>
      </c>
    </row>
    <row r="30" spans="1:89" ht="13.5">
      <c r="A30" s="22" t="s">
        <v>217</v>
      </c>
      <c r="B30" s="1">
        <v>3.25</v>
      </c>
      <c r="C30" s="1">
        <v>125.45</v>
      </c>
      <c r="D30" s="1">
        <v>0.01</v>
      </c>
      <c r="E30" s="1">
        <v>2</v>
      </c>
      <c r="F30" s="2" t="s">
        <v>289</v>
      </c>
      <c r="G30" s="13">
        <v>49.41</v>
      </c>
      <c r="H30" s="13">
        <v>0.84</v>
      </c>
      <c r="I30" s="13">
        <v>17.01</v>
      </c>
      <c r="J30" s="14"/>
      <c r="K30" s="13">
        <v>10.230726</v>
      </c>
      <c r="L30" s="14"/>
      <c r="M30" s="13">
        <v>0.18</v>
      </c>
      <c r="N30" s="13">
        <v>5.61</v>
      </c>
      <c r="O30" s="13">
        <v>11.11</v>
      </c>
      <c r="P30" s="13">
        <v>2.97</v>
      </c>
      <c r="Q30" s="13">
        <v>1.23</v>
      </c>
      <c r="R30" s="13">
        <v>0.26</v>
      </c>
      <c r="S30" s="13">
        <v>0.62</v>
      </c>
      <c r="T30" s="15"/>
      <c r="U30" s="1">
        <f>G30+H30+I30+K30+M30+N30+O30+P30+Q30+R30+S30</f>
        <v>99.47072600000003</v>
      </c>
      <c r="V30" s="13">
        <v>24</v>
      </c>
      <c r="W30" s="1"/>
      <c r="X30" s="1"/>
      <c r="Y30" s="13">
        <v>565</v>
      </c>
      <c r="Z30" s="13">
        <v>55</v>
      </c>
      <c r="AA30" s="1"/>
      <c r="AB30" s="1"/>
      <c r="AC30" s="1"/>
      <c r="AD30" s="1"/>
      <c r="AE30" s="1"/>
      <c r="AF30" s="1"/>
      <c r="AG30" s="1"/>
      <c r="AH30" s="1"/>
      <c r="AI30" s="1"/>
      <c r="AJ30" s="1"/>
      <c r="AK30" s="1"/>
      <c r="AL30" s="1"/>
      <c r="AM30" s="1"/>
      <c r="AN30" s="1"/>
      <c r="AO30" s="13">
        <v>22</v>
      </c>
      <c r="AP30" s="1"/>
      <c r="AQ30" s="16">
        <v>16</v>
      </c>
      <c r="AR30" s="14"/>
      <c r="AS30" s="14"/>
      <c r="AT30" s="14"/>
      <c r="AU30" s="14"/>
      <c r="AV30" s="14"/>
      <c r="AW30" s="1"/>
      <c r="AX30" s="1"/>
      <c r="AY30" s="1"/>
      <c r="AZ30" s="1"/>
      <c r="BA30" s="1"/>
      <c r="BB30" s="1"/>
      <c r="BC30" s="1">
        <f t="shared" si="0"/>
        <v>25.681818181818183</v>
      </c>
      <c r="BD30" s="1">
        <f t="shared" si="1"/>
        <v>10.272727272727273</v>
      </c>
      <c r="BE30" s="14"/>
      <c r="BF30" s="14"/>
      <c r="BG30" s="14"/>
      <c r="BH30" s="14"/>
      <c r="BI30" s="14"/>
      <c r="BJ30" s="14"/>
      <c r="BK30" s="14"/>
      <c r="BL30" s="1">
        <f t="shared" si="2"/>
        <v>1.5530363347154272</v>
      </c>
      <c r="BM30" s="1">
        <f t="shared" si="3"/>
        <v>20.250000000000004</v>
      </c>
      <c r="BN30" s="1">
        <f t="shared" si="4"/>
        <v>1.8236588235294118</v>
      </c>
      <c r="BO30" s="1">
        <f t="shared" si="5"/>
        <v>54.992768376901665</v>
      </c>
      <c r="BP30" s="14"/>
      <c r="BQ30" s="14"/>
      <c r="BR30" s="17"/>
      <c r="BS30" s="14"/>
      <c r="BT30" s="14"/>
      <c r="BU30" s="14"/>
      <c r="CK30" s="1">
        <f>AO30/28</f>
        <v>0.7857142857142857</v>
      </c>
    </row>
    <row r="31" spans="1:89" ht="13.5">
      <c r="A31" s="22" t="s">
        <v>217</v>
      </c>
      <c r="B31" s="1">
        <v>3.25</v>
      </c>
      <c r="C31" s="1">
        <v>125.45</v>
      </c>
      <c r="D31" s="1">
        <v>0.01</v>
      </c>
      <c r="E31" s="1">
        <v>2</v>
      </c>
      <c r="F31" s="2" t="s">
        <v>218</v>
      </c>
      <c r="G31" s="13">
        <v>54.66</v>
      </c>
      <c r="H31" s="13">
        <v>0.64</v>
      </c>
      <c r="I31" s="13">
        <v>19.31</v>
      </c>
      <c r="J31" s="14"/>
      <c r="K31" s="13">
        <v>7.387358000000001</v>
      </c>
      <c r="L31" s="14"/>
      <c r="M31" s="13">
        <v>0.17</v>
      </c>
      <c r="N31" s="13">
        <v>3.27</v>
      </c>
      <c r="O31" s="13">
        <v>9.5</v>
      </c>
      <c r="P31" s="13">
        <v>2.81</v>
      </c>
      <c r="Q31" s="13">
        <v>1.2</v>
      </c>
      <c r="R31" s="13">
        <v>0.23</v>
      </c>
      <c r="S31" s="13">
        <v>1.45</v>
      </c>
      <c r="T31" s="15"/>
      <c r="U31" s="1">
        <f>G31+H31+I31+K31+M31+N31+O31+P31+Q31+R31+S31</f>
        <v>100.62735800000002</v>
      </c>
      <c r="V31" s="13">
        <v>27</v>
      </c>
      <c r="W31" s="1"/>
      <c r="X31" s="1"/>
      <c r="Y31" s="13">
        <v>509</v>
      </c>
      <c r="Z31" s="13">
        <v>72</v>
      </c>
      <c r="AA31" s="1"/>
      <c r="AB31" s="1"/>
      <c r="AC31" s="1"/>
      <c r="AD31" s="1"/>
      <c r="AE31" s="1"/>
      <c r="AF31" s="1"/>
      <c r="AG31" s="1"/>
      <c r="AH31" s="1"/>
      <c r="AI31" s="1"/>
      <c r="AJ31" s="1"/>
      <c r="AK31" s="1"/>
      <c r="AL31" s="1"/>
      <c r="AM31" s="1"/>
      <c r="AN31" s="1"/>
      <c r="AO31" s="13">
        <v>22</v>
      </c>
      <c r="AP31" s="1"/>
      <c r="AQ31" s="16">
        <v>6</v>
      </c>
      <c r="AR31" s="14"/>
      <c r="AS31" s="14"/>
      <c r="AT31" s="14"/>
      <c r="AU31" s="14"/>
      <c r="AV31" s="14"/>
      <c r="AW31" s="1"/>
      <c r="AX31" s="1"/>
      <c r="AY31" s="1"/>
      <c r="AZ31" s="1"/>
      <c r="BA31" s="1"/>
      <c r="BB31" s="1"/>
      <c r="BC31" s="1">
        <f t="shared" si="0"/>
        <v>23.136363636363637</v>
      </c>
      <c r="BD31" s="1">
        <f t="shared" si="1"/>
        <v>7.069444444444445</v>
      </c>
      <c r="BE31" s="14"/>
      <c r="BF31" s="14"/>
      <c r="BG31" s="14"/>
      <c r="BH31" s="14"/>
      <c r="BI31" s="14"/>
      <c r="BJ31" s="14"/>
      <c r="BK31" s="14"/>
      <c r="BL31" s="1">
        <f t="shared" si="2"/>
        <v>1.201150257190708</v>
      </c>
      <c r="BM31" s="1">
        <f t="shared" si="3"/>
        <v>30.171874999999996</v>
      </c>
      <c r="BN31" s="1">
        <f t="shared" si="4"/>
        <v>2.259130886850153</v>
      </c>
      <c r="BO31" s="1">
        <f t="shared" si="5"/>
        <v>49.65608448907055</v>
      </c>
      <c r="BP31" s="14"/>
      <c r="BQ31" s="14"/>
      <c r="BR31" s="17"/>
      <c r="BS31" s="14"/>
      <c r="BT31" s="14"/>
      <c r="BU31" s="14"/>
      <c r="CK31" s="1">
        <f>AO31/28</f>
        <v>0.7857142857142857</v>
      </c>
    </row>
    <row r="32" spans="1:91" ht="13.5">
      <c r="A32" t="s">
        <v>110</v>
      </c>
      <c r="B32" s="31">
        <v>3.2444444444444445</v>
      </c>
      <c r="C32" s="31">
        <v>125.45944444444444</v>
      </c>
      <c r="D32" t="s">
        <v>128</v>
      </c>
      <c r="E32" t="s">
        <v>128</v>
      </c>
      <c r="F32" t="s">
        <v>68</v>
      </c>
      <c r="G32">
        <v>49.41</v>
      </c>
      <c r="H32">
        <v>0.84</v>
      </c>
      <c r="I32">
        <v>17.01</v>
      </c>
      <c r="K32" s="32">
        <v>10.23085107</v>
      </c>
      <c r="M32">
        <v>0.18</v>
      </c>
      <c r="N32">
        <v>5.61</v>
      </c>
      <c r="O32">
        <v>11.11</v>
      </c>
      <c r="P32">
        <v>2.97</v>
      </c>
      <c r="Q32">
        <v>1.23</v>
      </c>
      <c r="R32">
        <v>0.26</v>
      </c>
      <c r="U32" s="32">
        <v>98.85085107000002</v>
      </c>
      <c r="V32">
        <v>22.5</v>
      </c>
      <c r="W32">
        <v>129</v>
      </c>
      <c r="X32">
        <v>1.04</v>
      </c>
      <c r="Y32">
        <v>551</v>
      </c>
      <c r="Z32">
        <v>39.2</v>
      </c>
      <c r="AA32">
        <v>6.69</v>
      </c>
      <c r="AB32">
        <v>16.7</v>
      </c>
      <c r="AC32">
        <v>2.53</v>
      </c>
      <c r="AD32">
        <v>12.5</v>
      </c>
      <c r="AE32">
        <v>3.35</v>
      </c>
      <c r="AF32">
        <v>1.09</v>
      </c>
      <c r="AG32">
        <v>3.6</v>
      </c>
      <c r="AH32">
        <v>0.579</v>
      </c>
      <c r="AI32">
        <v>3.61</v>
      </c>
      <c r="AJ32">
        <v>0.772</v>
      </c>
      <c r="AK32">
        <v>2.3</v>
      </c>
      <c r="AL32">
        <v>0.326</v>
      </c>
      <c r="AM32">
        <v>2.14</v>
      </c>
      <c r="AN32">
        <v>0.324</v>
      </c>
      <c r="AO32">
        <v>19.2</v>
      </c>
      <c r="AW32">
        <v>3.33</v>
      </c>
      <c r="AX32">
        <v>0.332</v>
      </c>
      <c r="AY32">
        <v>1.12</v>
      </c>
      <c r="AZ32">
        <v>0.321</v>
      </c>
      <c r="BA32">
        <v>0.119</v>
      </c>
      <c r="BB32">
        <v>1.26</v>
      </c>
      <c r="BC32" s="1">
        <f t="shared" si="0"/>
        <v>28.697916666666668</v>
      </c>
      <c r="BD32" s="1">
        <f t="shared" si="1"/>
        <v>14.056122448979592</v>
      </c>
      <c r="BE32" s="1">
        <f>W32/Z32</f>
        <v>3.290816326530612</v>
      </c>
      <c r="BF32" s="25">
        <f>X32/Z32</f>
        <v>0.026530612244897958</v>
      </c>
      <c r="BG32" s="26">
        <f>X32/AO32</f>
        <v>0.05416666666666667</v>
      </c>
      <c r="BH32" s="25">
        <f>AY32/Z32</f>
        <v>0.02857142857142857</v>
      </c>
      <c r="BK32" s="11">
        <v>1.3643962649653183</v>
      </c>
      <c r="BL32" s="1">
        <f t="shared" si="2"/>
        <v>1.5530363347154272</v>
      </c>
      <c r="BM32" s="1">
        <f t="shared" si="3"/>
        <v>20.250000000000004</v>
      </c>
      <c r="BN32" s="1">
        <f t="shared" si="4"/>
        <v>1.8236811176470586</v>
      </c>
      <c r="BO32" s="1">
        <f t="shared" si="5"/>
        <v>54.99246580249508</v>
      </c>
      <c r="BP32">
        <v>0.703389</v>
      </c>
      <c r="BQ32">
        <v>0.512896</v>
      </c>
      <c r="BS32">
        <v>18.2532</v>
      </c>
      <c r="BT32">
        <v>15.5485</v>
      </c>
      <c r="BU32">
        <v>38.1199</v>
      </c>
      <c r="BW32" s="1">
        <f>AA32/2.5</f>
        <v>2.676</v>
      </c>
      <c r="BX32" s="1">
        <f>AB32/7.5</f>
        <v>2.2266666666666666</v>
      </c>
      <c r="BY32" s="1">
        <f>AC32/1.32</f>
        <v>1.9166666666666665</v>
      </c>
      <c r="BZ32" s="1">
        <f>AD32/7.4</f>
        <v>1.689189189189189</v>
      </c>
      <c r="CA32" s="1">
        <f>AE32/2.63</f>
        <v>1.2737642585551332</v>
      </c>
      <c r="CB32" s="1">
        <f>AF32/1.02</f>
        <v>1.0686274509803921</v>
      </c>
      <c r="CC32" s="1">
        <f>AG32/3.68</f>
        <v>0.9782608695652174</v>
      </c>
      <c r="CD32" s="1">
        <f>AH32/0.67</f>
        <v>0.8641791044776118</v>
      </c>
      <c r="CE32" s="1">
        <f>AI32/4.55</f>
        <v>0.7934065934065934</v>
      </c>
      <c r="CF32" s="1">
        <f>AJ32/1.01</f>
        <v>0.7643564356435644</v>
      </c>
      <c r="CG32" s="1">
        <f>AK32/2.97</f>
        <v>0.7744107744107743</v>
      </c>
      <c r="CH32" s="1">
        <f>AL32/0.456</f>
        <v>0.7149122807017544</v>
      </c>
      <c r="CI32" s="1">
        <f>AM32/3.05</f>
        <v>0.7016393442622951</v>
      </c>
      <c r="CJ32" s="1">
        <f>AN32/0.455</f>
        <v>0.7120879120879121</v>
      </c>
      <c r="CK32" s="1">
        <f>AO32/28</f>
        <v>0.6857142857142857</v>
      </c>
      <c r="CL32" s="11">
        <f t="shared" si="10"/>
        <v>0.9585394332605436</v>
      </c>
      <c r="CM32" s="11">
        <f t="shared" si="11"/>
        <v>1.366142650207784</v>
      </c>
    </row>
    <row r="33" spans="1:91" ht="13.5">
      <c r="A33" t="s">
        <v>105</v>
      </c>
      <c r="B33" s="31">
        <v>3.178611111111111</v>
      </c>
      <c r="C33" s="31">
        <v>125.53027777777778</v>
      </c>
      <c r="D33" t="s">
        <v>154</v>
      </c>
      <c r="E33" t="s">
        <v>154</v>
      </c>
      <c r="F33" t="s">
        <v>106</v>
      </c>
      <c r="G33">
        <v>50.37</v>
      </c>
      <c r="H33">
        <v>0.8</v>
      </c>
      <c r="I33">
        <v>16.71</v>
      </c>
      <c r="K33" s="32">
        <v>8.60219316</v>
      </c>
      <c r="M33">
        <v>0.17</v>
      </c>
      <c r="N33">
        <v>7.23</v>
      </c>
      <c r="O33">
        <v>10.95</v>
      </c>
      <c r="P33">
        <v>3.03</v>
      </c>
      <c r="Q33">
        <v>1</v>
      </c>
      <c r="R33">
        <v>0.17</v>
      </c>
      <c r="U33" s="32">
        <v>99.03219316</v>
      </c>
      <c r="V33">
        <v>14.8</v>
      </c>
      <c r="W33">
        <v>138</v>
      </c>
      <c r="X33">
        <v>1.41</v>
      </c>
      <c r="Y33">
        <v>475</v>
      </c>
      <c r="Z33">
        <v>48.8</v>
      </c>
      <c r="AA33">
        <v>5.12</v>
      </c>
      <c r="AB33">
        <v>12.7</v>
      </c>
      <c r="AC33">
        <v>1.88</v>
      </c>
      <c r="AD33">
        <v>9.12</v>
      </c>
      <c r="AE33">
        <v>2.63</v>
      </c>
      <c r="AF33">
        <v>0.931</v>
      </c>
      <c r="AG33">
        <v>3</v>
      </c>
      <c r="AH33">
        <v>0.5</v>
      </c>
      <c r="AI33">
        <v>3.16</v>
      </c>
      <c r="AJ33">
        <v>0.66</v>
      </c>
      <c r="AK33">
        <v>1.97</v>
      </c>
      <c r="AL33">
        <v>0.283</v>
      </c>
      <c r="AM33">
        <v>1.89</v>
      </c>
      <c r="AN33">
        <v>0.283</v>
      </c>
      <c r="AO33">
        <v>16.5</v>
      </c>
      <c r="AW33">
        <v>2.42</v>
      </c>
      <c r="AX33">
        <v>0.123</v>
      </c>
      <c r="AY33">
        <v>0.683</v>
      </c>
      <c r="AZ33">
        <v>0.266</v>
      </c>
      <c r="BA33">
        <v>0.152</v>
      </c>
      <c r="BB33">
        <v>1.53</v>
      </c>
      <c r="BC33" s="1">
        <f t="shared" si="0"/>
        <v>28.78787878787879</v>
      </c>
      <c r="BD33" s="1">
        <f t="shared" si="1"/>
        <v>9.73360655737705</v>
      </c>
      <c r="BE33" s="1">
        <f>W33/Z33</f>
        <v>2.8278688524590168</v>
      </c>
      <c r="BF33" s="25">
        <f>X33/Z33</f>
        <v>0.02889344262295082</v>
      </c>
      <c r="BG33" s="26">
        <f>X33/AO33</f>
        <v>0.08545454545454545</v>
      </c>
      <c r="BH33" s="25">
        <f>AY33/Z33</f>
        <v>0.013995901639344265</v>
      </c>
      <c r="BK33" s="11">
        <v>1.631363819894804</v>
      </c>
      <c r="BL33" s="1">
        <f t="shared" si="2"/>
        <v>1.5545174584268284</v>
      </c>
      <c r="BM33" s="1">
        <f t="shared" si="3"/>
        <v>20.8875</v>
      </c>
      <c r="BN33" s="1">
        <f t="shared" si="4"/>
        <v>1.1897915850622407</v>
      </c>
      <c r="BO33" s="1">
        <f t="shared" si="5"/>
        <v>65.19099402843347</v>
      </c>
      <c r="BP33">
        <v>0.703663</v>
      </c>
      <c r="BQ33">
        <v>0.512967</v>
      </c>
      <c r="BS33">
        <v>18.2442</v>
      </c>
      <c r="BT33">
        <v>15.5612</v>
      </c>
      <c r="BU33">
        <v>38.1512</v>
      </c>
      <c r="BW33" s="1">
        <f>AA33/2.5</f>
        <v>2.048</v>
      </c>
      <c r="BX33" s="1">
        <f>AB33/7.5</f>
        <v>1.6933333333333331</v>
      </c>
      <c r="BY33" s="1">
        <f>AC33/1.32</f>
        <v>1.424242424242424</v>
      </c>
      <c r="BZ33" s="1">
        <f>AD33/7.4</f>
        <v>1.2324324324324323</v>
      </c>
      <c r="CA33" s="1">
        <f>AE33/2.63</f>
        <v>1</v>
      </c>
      <c r="CB33" s="1">
        <f>AF33/1.02</f>
        <v>0.9127450980392158</v>
      </c>
      <c r="CC33" s="1">
        <f>AG33/3.68</f>
        <v>0.8152173913043478</v>
      </c>
      <c r="CD33" s="1">
        <f>AH33/0.67</f>
        <v>0.7462686567164178</v>
      </c>
      <c r="CE33" s="1">
        <f>AI33/4.55</f>
        <v>0.6945054945054946</v>
      </c>
      <c r="CF33" s="1">
        <f>AJ33/1.01</f>
        <v>0.6534653465346535</v>
      </c>
      <c r="CG33" s="1">
        <f>AK33/2.97</f>
        <v>0.6632996632996633</v>
      </c>
      <c r="CH33" s="1">
        <f>AL33/0.456</f>
        <v>0.6206140350877192</v>
      </c>
      <c r="CI33" s="1">
        <f>AM33/3.05</f>
        <v>0.6196721311475409</v>
      </c>
      <c r="CJ33" s="1">
        <f>AN33/0.455</f>
        <v>0.6219780219780219</v>
      </c>
      <c r="CK33" s="1">
        <f>AO33/28</f>
        <v>0.5892857142857143</v>
      </c>
      <c r="CL33" s="11">
        <f t="shared" si="10"/>
        <v>1.008607530547726</v>
      </c>
      <c r="CM33" s="11">
        <f t="shared" si="11"/>
        <v>1.6276470731061188</v>
      </c>
    </row>
    <row r="34" spans="1:89" ht="13.5">
      <c r="A34" s="22" t="s">
        <v>219</v>
      </c>
      <c r="B34" s="1">
        <v>3.17</v>
      </c>
      <c r="C34" s="1">
        <v>125.52</v>
      </c>
      <c r="D34" s="1">
        <v>0.01</v>
      </c>
      <c r="E34" s="1">
        <v>2</v>
      </c>
      <c r="F34" s="2" t="s">
        <v>220</v>
      </c>
      <c r="G34" s="13">
        <v>50.37</v>
      </c>
      <c r="H34" s="13">
        <v>0.8</v>
      </c>
      <c r="I34" s="13">
        <v>16.71</v>
      </c>
      <c r="J34" s="14"/>
      <c r="K34" s="13">
        <v>8.602088</v>
      </c>
      <c r="L34" s="14"/>
      <c r="M34" s="13">
        <v>0.17</v>
      </c>
      <c r="N34" s="13">
        <v>7.23</v>
      </c>
      <c r="O34" s="13">
        <v>10.95</v>
      </c>
      <c r="P34" s="13">
        <v>3.03</v>
      </c>
      <c r="Q34" s="13">
        <v>1</v>
      </c>
      <c r="R34" s="13">
        <v>0.17</v>
      </c>
      <c r="S34" s="13">
        <v>1.15</v>
      </c>
      <c r="T34" s="15"/>
      <c r="U34" s="1">
        <f>G34+H34+I34+K34+M34+N34+O34+P34+Q34+R34+S34</f>
        <v>100.18208800000001</v>
      </c>
      <c r="V34" s="13">
        <v>15</v>
      </c>
      <c r="W34" s="13">
        <v>135</v>
      </c>
      <c r="X34" s="1"/>
      <c r="Y34" s="13">
        <v>471</v>
      </c>
      <c r="Z34" s="13">
        <v>61</v>
      </c>
      <c r="AA34" s="1"/>
      <c r="AB34" s="1"/>
      <c r="AC34" s="1"/>
      <c r="AD34" s="1"/>
      <c r="AE34" s="1"/>
      <c r="AF34" s="1"/>
      <c r="AG34" s="1"/>
      <c r="AH34" s="1"/>
      <c r="AI34" s="1"/>
      <c r="AJ34" s="1"/>
      <c r="AK34" s="1"/>
      <c r="AL34" s="1"/>
      <c r="AM34" s="1"/>
      <c r="AN34" s="1"/>
      <c r="AO34" s="13">
        <v>20</v>
      </c>
      <c r="AP34" s="1"/>
      <c r="AQ34" s="16">
        <v>73</v>
      </c>
      <c r="AR34" s="14"/>
      <c r="AS34" s="14"/>
      <c r="AT34" s="14"/>
      <c r="AU34" s="14"/>
      <c r="AV34" s="14"/>
      <c r="AW34" s="1"/>
      <c r="AX34" s="13">
        <v>0.18</v>
      </c>
      <c r="AY34" s="1"/>
      <c r="AZ34" s="1"/>
      <c r="BA34" s="1"/>
      <c r="BB34" s="1"/>
      <c r="BC34" s="1">
        <f t="shared" si="0"/>
        <v>23.55</v>
      </c>
      <c r="BD34" s="1">
        <f t="shared" si="1"/>
        <v>7.721311475409836</v>
      </c>
      <c r="BE34" s="1">
        <f>W34/Z34</f>
        <v>2.2131147540983607</v>
      </c>
      <c r="BF34" s="14"/>
      <c r="BG34" s="14"/>
      <c r="BH34" s="14"/>
      <c r="BI34" s="14"/>
      <c r="BJ34" s="14"/>
      <c r="BK34" s="14"/>
      <c r="BL34" s="1">
        <f t="shared" si="2"/>
        <v>1.5545174584268284</v>
      </c>
      <c r="BM34" s="1">
        <f t="shared" si="3"/>
        <v>20.8875</v>
      </c>
      <c r="BN34" s="1">
        <f t="shared" si="4"/>
        <v>1.18977704011065</v>
      </c>
      <c r="BO34" s="1">
        <f t="shared" si="5"/>
        <v>65.19127143865545</v>
      </c>
      <c r="BP34" s="14"/>
      <c r="BQ34" s="14"/>
      <c r="BR34" s="17"/>
      <c r="BS34" s="14"/>
      <c r="BT34" s="14"/>
      <c r="BU34" s="14"/>
      <c r="CK34" s="1">
        <f>AO34/28</f>
        <v>0.7142857142857143</v>
      </c>
    </row>
    <row r="35" spans="1:89" ht="13.5">
      <c r="A35" s="29" t="s">
        <v>221</v>
      </c>
      <c r="B35" s="1">
        <v>3.15</v>
      </c>
      <c r="C35" s="1">
        <v>125.43</v>
      </c>
      <c r="D35" s="1">
        <v>0</v>
      </c>
      <c r="E35" s="1">
        <v>2</v>
      </c>
      <c r="F35" s="1" t="s">
        <v>222</v>
      </c>
      <c r="G35" s="1">
        <v>59.32</v>
      </c>
      <c r="H35" s="1">
        <v>0.57</v>
      </c>
      <c r="I35" s="1">
        <v>17.82</v>
      </c>
      <c r="J35" s="14"/>
      <c r="K35" s="1">
        <v>5.938990371636821</v>
      </c>
      <c r="L35" s="14"/>
      <c r="M35" s="1">
        <v>0.16</v>
      </c>
      <c r="N35" s="1">
        <v>2.86</v>
      </c>
      <c r="O35" s="1">
        <v>7.59</v>
      </c>
      <c r="P35" s="1">
        <v>3.33</v>
      </c>
      <c r="Q35" s="1">
        <v>1.57</v>
      </c>
      <c r="R35" s="1">
        <v>0.18</v>
      </c>
      <c r="S35" s="15"/>
      <c r="T35" s="1">
        <v>0.62</v>
      </c>
      <c r="U35" s="1">
        <f>G35+H35+I35+K35+M35+N35+O35+P35+Q35+R35+T35</f>
        <v>99.95899037163683</v>
      </c>
      <c r="V35" s="1">
        <v>40</v>
      </c>
      <c r="W35" s="1"/>
      <c r="X35" s="1"/>
      <c r="Y35" s="1">
        <v>450</v>
      </c>
      <c r="Z35" s="1">
        <v>88</v>
      </c>
      <c r="AA35" s="1"/>
      <c r="AB35" s="1"/>
      <c r="AC35" s="1"/>
      <c r="AD35" s="1"/>
      <c r="AE35" s="1"/>
      <c r="AF35" s="1"/>
      <c r="AG35" s="1"/>
      <c r="AH35" s="1"/>
      <c r="AI35" s="1"/>
      <c r="AJ35" s="1"/>
      <c r="AK35" s="1"/>
      <c r="AL35" s="1"/>
      <c r="AM35" s="1"/>
      <c r="AN35" s="1"/>
      <c r="AO35" s="1">
        <v>18</v>
      </c>
      <c r="AP35" s="1"/>
      <c r="AQ35" s="14">
        <v>7</v>
      </c>
      <c r="AR35" s="14"/>
      <c r="AS35" s="14"/>
      <c r="AT35" s="14"/>
      <c r="AU35" s="14"/>
      <c r="AV35" s="14"/>
      <c r="AW35" s="1"/>
      <c r="AX35" s="1"/>
      <c r="AY35" s="1"/>
      <c r="AZ35" s="1"/>
      <c r="BA35" s="1"/>
      <c r="BB35" s="1"/>
      <c r="BC35" s="1">
        <f aca="true" t="shared" si="17" ref="BC35:BC68">Y35/AO35</f>
        <v>25</v>
      </c>
      <c r="BD35" s="1">
        <f aca="true" t="shared" si="18" ref="BD35:BD66">Y35/Z35</f>
        <v>5.113636363636363</v>
      </c>
      <c r="BE35" s="14"/>
      <c r="BF35" s="14"/>
      <c r="BG35" s="14"/>
      <c r="BH35" s="14"/>
      <c r="BI35" s="14"/>
      <c r="BJ35" s="14"/>
      <c r="BK35" s="14"/>
      <c r="BL35" s="1">
        <f aca="true" t="shared" si="19" ref="BL35:BL66">((O35/56.079)+(P35/61.979)+(Q35/94.196))/(I35/101.961)</f>
        <v>1.1771862708602998</v>
      </c>
      <c r="BM35" s="1">
        <f aca="true" t="shared" si="20" ref="BM35:BM66">I35/H35</f>
        <v>31.263157894736846</v>
      </c>
      <c r="BN35" s="1">
        <f aca="true" t="shared" si="21" ref="BN35:BN66">K35/N35</f>
        <v>2.0765700600128745</v>
      </c>
      <c r="BO35" s="1">
        <f aca="true" t="shared" si="22" ref="BO35:BO66">(N35/40.304)/((N35/40.304)+(0.8*K35/71.8464))*100</f>
        <v>51.761915566619244</v>
      </c>
      <c r="BP35" s="14"/>
      <c r="BQ35" s="14"/>
      <c r="BR35" s="17"/>
      <c r="BS35" s="14"/>
      <c r="BT35" s="14"/>
      <c r="BU35" s="14"/>
      <c r="CK35" s="1">
        <f>AO35/28</f>
        <v>0.6428571428571429</v>
      </c>
    </row>
    <row r="36" spans="1:91" ht="13.5">
      <c r="A36" t="s">
        <v>69</v>
      </c>
      <c r="B36" s="31">
        <v>3.1375</v>
      </c>
      <c r="C36" s="31">
        <v>125.49138888888889</v>
      </c>
      <c r="D36" t="s">
        <v>128</v>
      </c>
      <c r="E36" t="s">
        <v>128</v>
      </c>
      <c r="F36" t="s">
        <v>113</v>
      </c>
      <c r="G36">
        <v>58.31</v>
      </c>
      <c r="H36">
        <v>0.62</v>
      </c>
      <c r="I36">
        <v>17.94</v>
      </c>
      <c r="K36" s="32">
        <v>6.19069968</v>
      </c>
      <c r="M36">
        <v>0.16</v>
      </c>
      <c r="N36">
        <v>3.14</v>
      </c>
      <c r="O36">
        <v>7.95</v>
      </c>
      <c r="P36">
        <v>3.4</v>
      </c>
      <c r="Q36">
        <v>1.43</v>
      </c>
      <c r="R36">
        <v>0.18</v>
      </c>
      <c r="U36" s="32">
        <v>99.32069968000002</v>
      </c>
      <c r="V36">
        <v>35.6</v>
      </c>
      <c r="W36">
        <v>267</v>
      </c>
      <c r="X36">
        <v>2.32</v>
      </c>
      <c r="Y36">
        <v>450</v>
      </c>
      <c r="Z36">
        <v>67.1</v>
      </c>
      <c r="AA36">
        <v>10.5</v>
      </c>
      <c r="AB36">
        <v>23.1</v>
      </c>
      <c r="AC36">
        <v>2.83</v>
      </c>
      <c r="AD36">
        <v>12.1</v>
      </c>
      <c r="AE36">
        <v>2.89</v>
      </c>
      <c r="AF36">
        <v>0.931</v>
      </c>
      <c r="AG36">
        <v>2.98</v>
      </c>
      <c r="AH36">
        <v>0.479</v>
      </c>
      <c r="AI36">
        <v>2.86</v>
      </c>
      <c r="AJ36">
        <v>0.596</v>
      </c>
      <c r="AK36">
        <v>1.77</v>
      </c>
      <c r="AL36">
        <v>0.259</v>
      </c>
      <c r="AM36">
        <v>1.78</v>
      </c>
      <c r="AN36">
        <v>0.278</v>
      </c>
      <c r="AO36">
        <v>15.3</v>
      </c>
      <c r="AW36">
        <v>6.02</v>
      </c>
      <c r="AX36">
        <v>1.86</v>
      </c>
      <c r="AY36">
        <v>2.96</v>
      </c>
      <c r="AZ36">
        <v>0.766</v>
      </c>
      <c r="BA36">
        <v>0.121</v>
      </c>
      <c r="BB36">
        <v>2.01</v>
      </c>
      <c r="BC36" s="1">
        <f t="shared" si="17"/>
        <v>29.41176470588235</v>
      </c>
      <c r="BD36" s="1">
        <f t="shared" si="18"/>
        <v>6.7064083457526085</v>
      </c>
      <c r="BE36" s="1">
        <f aca="true" t="shared" si="23" ref="BE36:BE44">W36/Z36</f>
        <v>3.979135618479881</v>
      </c>
      <c r="BF36" s="25">
        <f>X36/Z36</f>
        <v>0.034575260804769005</v>
      </c>
      <c r="BG36" s="26">
        <f>X36/AO36</f>
        <v>0.15163398692810456</v>
      </c>
      <c r="BH36" s="25">
        <f>AY36/Z36</f>
        <v>0.044113263785394936</v>
      </c>
      <c r="BK36" s="11">
        <v>1.6579601064555898</v>
      </c>
      <c r="BL36" s="1">
        <f t="shared" si="19"/>
        <v>1.203768951047443</v>
      </c>
      <c r="BM36" s="1">
        <f t="shared" si="20"/>
        <v>28.935483870967744</v>
      </c>
      <c r="BN36" s="1">
        <f t="shared" si="21"/>
        <v>1.971560407643312</v>
      </c>
      <c r="BO36" s="1">
        <f t="shared" si="22"/>
        <v>53.05613615751139</v>
      </c>
      <c r="BW36" s="1">
        <f>AA36/2.5</f>
        <v>4.2</v>
      </c>
      <c r="BX36" s="1">
        <f>AB36/7.5</f>
        <v>3.08</v>
      </c>
      <c r="BY36" s="1">
        <f>AC36/1.32</f>
        <v>2.143939393939394</v>
      </c>
      <c r="BZ36" s="1">
        <f>AD36/7.4</f>
        <v>1.635135135135135</v>
      </c>
      <c r="CA36" s="1">
        <f>AE36/2.63</f>
        <v>1.0988593155893538</v>
      </c>
      <c r="CB36" s="1">
        <f>AF36/1.02</f>
        <v>0.9127450980392158</v>
      </c>
      <c r="CC36" s="1">
        <f>AG36/3.68</f>
        <v>0.8097826086956521</v>
      </c>
      <c r="CD36" s="1">
        <f>AH36/0.67</f>
        <v>0.7149253731343282</v>
      </c>
      <c r="CE36" s="1">
        <f>AI36/4.55</f>
        <v>0.6285714285714286</v>
      </c>
      <c r="CF36" s="1">
        <f>AJ36/1.01</f>
        <v>0.5900990099009901</v>
      </c>
      <c r="CG36" s="1">
        <f>AK36/2.97</f>
        <v>0.5959595959595959</v>
      </c>
      <c r="CH36" s="1">
        <f>AL36/0.456</f>
        <v>0.5679824561403509</v>
      </c>
      <c r="CI36" s="1">
        <f>AM36/3.05</f>
        <v>0.5836065573770493</v>
      </c>
      <c r="CJ36" s="1">
        <f>AN36/0.455</f>
        <v>0.610989010989011</v>
      </c>
      <c r="CK36" s="1">
        <f>AO36/28</f>
        <v>0.5464285714285715</v>
      </c>
      <c r="CL36" s="11">
        <f t="shared" si="10"/>
        <v>0.976474169754204</v>
      </c>
      <c r="CM36" s="11">
        <f t="shared" si="11"/>
        <v>1.673172032444001</v>
      </c>
    </row>
    <row r="37" spans="1:89" ht="13.5">
      <c r="A37" s="29" t="s">
        <v>223</v>
      </c>
      <c r="B37" s="1">
        <v>2.78</v>
      </c>
      <c r="C37" s="1">
        <v>125.4</v>
      </c>
      <c r="D37" s="1">
        <v>0</v>
      </c>
      <c r="E37" s="1">
        <v>2</v>
      </c>
      <c r="F37" s="1" t="s">
        <v>224</v>
      </c>
      <c r="G37" s="1">
        <v>52.82</v>
      </c>
      <c r="H37" s="1">
        <v>0.8</v>
      </c>
      <c r="I37" s="1">
        <v>17.87</v>
      </c>
      <c r="J37" s="14"/>
      <c r="K37" s="1">
        <v>8.971474849275625</v>
      </c>
      <c r="L37" s="14"/>
      <c r="M37" s="1">
        <v>0.19</v>
      </c>
      <c r="N37" s="1">
        <v>4.31</v>
      </c>
      <c r="O37" s="1">
        <v>9.21</v>
      </c>
      <c r="P37" s="1">
        <v>3.48</v>
      </c>
      <c r="Q37" s="1">
        <v>1.13</v>
      </c>
      <c r="R37" s="1">
        <v>0.22</v>
      </c>
      <c r="S37" s="15"/>
      <c r="T37" s="1">
        <v>0.47</v>
      </c>
      <c r="U37" s="1">
        <f>G37+H37+I37+K37+M37+N37+O37+P37+Q37+R37+T37</f>
        <v>99.47147484927562</v>
      </c>
      <c r="V37" s="1">
        <v>20</v>
      </c>
      <c r="W37" s="1">
        <v>191</v>
      </c>
      <c r="X37" s="1"/>
      <c r="Y37" s="1">
        <v>464</v>
      </c>
      <c r="Z37" s="1">
        <v>72</v>
      </c>
      <c r="AA37" s="1"/>
      <c r="AB37" s="1"/>
      <c r="AC37" s="1"/>
      <c r="AD37" s="1"/>
      <c r="AE37" s="1"/>
      <c r="AF37" s="1"/>
      <c r="AG37" s="1"/>
      <c r="AH37" s="1"/>
      <c r="AI37" s="1"/>
      <c r="AJ37" s="1"/>
      <c r="AK37" s="1"/>
      <c r="AL37" s="1"/>
      <c r="AM37" s="1"/>
      <c r="AN37" s="1"/>
      <c r="AO37" s="1">
        <v>24</v>
      </c>
      <c r="AP37" s="1"/>
      <c r="AQ37" s="14">
        <v>10</v>
      </c>
      <c r="AR37" s="14"/>
      <c r="AS37" s="14"/>
      <c r="AT37" s="14"/>
      <c r="AU37" s="14"/>
      <c r="AV37" s="14"/>
      <c r="AW37" s="1"/>
      <c r="AX37" s="1">
        <v>0.43</v>
      </c>
      <c r="AY37" s="1"/>
      <c r="AZ37" s="1"/>
      <c r="BA37" s="1"/>
      <c r="BB37" s="1"/>
      <c r="BC37" s="1">
        <f t="shared" si="17"/>
        <v>19.333333333333332</v>
      </c>
      <c r="BD37" s="1">
        <f t="shared" si="18"/>
        <v>6.444444444444445</v>
      </c>
      <c r="BE37" s="1">
        <f t="shared" si="23"/>
        <v>2.6527777777777777</v>
      </c>
      <c r="BF37" s="14"/>
      <c r="BG37" s="14"/>
      <c r="BH37" s="14"/>
      <c r="BI37" s="14"/>
      <c r="BJ37" s="14"/>
      <c r="BK37" s="14"/>
      <c r="BL37" s="1">
        <f t="shared" si="19"/>
        <v>1.3258747900012076</v>
      </c>
      <c r="BM37" s="1">
        <f t="shared" si="20"/>
        <v>22.3375</v>
      </c>
      <c r="BN37" s="1">
        <f t="shared" si="21"/>
        <v>2.081548688927059</v>
      </c>
      <c r="BO37" s="1">
        <f t="shared" si="22"/>
        <v>51.70212101932413</v>
      </c>
      <c r="BP37" s="21" t="s">
        <v>225</v>
      </c>
      <c r="BQ37" s="14"/>
      <c r="BR37" s="17"/>
      <c r="BS37" s="14"/>
      <c r="BT37" s="14"/>
      <c r="BU37" s="14"/>
      <c r="CK37" s="1">
        <f>AO37/28</f>
        <v>0.8571428571428571</v>
      </c>
    </row>
    <row r="38" spans="1:91" ht="13.5">
      <c r="A38" t="s">
        <v>114</v>
      </c>
      <c r="B38" s="31">
        <v>2.772777777777778</v>
      </c>
      <c r="C38" s="31">
        <v>125.40166666666667</v>
      </c>
      <c r="D38" t="s">
        <v>128</v>
      </c>
      <c r="E38" t="s">
        <v>128</v>
      </c>
      <c r="F38" t="s">
        <v>115</v>
      </c>
      <c r="G38">
        <v>52.27</v>
      </c>
      <c r="H38">
        <v>0.87</v>
      </c>
      <c r="I38">
        <v>17.81</v>
      </c>
      <c r="K38" s="32">
        <v>8.98911189</v>
      </c>
      <c r="M38">
        <v>0.2</v>
      </c>
      <c r="N38">
        <v>4.55</v>
      </c>
      <c r="O38">
        <v>9.5</v>
      </c>
      <c r="P38">
        <v>3.37</v>
      </c>
      <c r="Q38">
        <v>1.21</v>
      </c>
      <c r="R38">
        <v>0.24</v>
      </c>
      <c r="U38" s="32">
        <v>99.00911189</v>
      </c>
      <c r="V38">
        <v>22.4</v>
      </c>
      <c r="W38">
        <v>208</v>
      </c>
      <c r="X38">
        <v>1.79</v>
      </c>
      <c r="Y38">
        <v>472</v>
      </c>
      <c r="Z38">
        <v>73.2</v>
      </c>
      <c r="AA38">
        <v>9.11</v>
      </c>
      <c r="AB38">
        <v>23.2</v>
      </c>
      <c r="AC38">
        <v>3.27</v>
      </c>
      <c r="AD38">
        <v>15.5</v>
      </c>
      <c r="AE38">
        <v>4.11</v>
      </c>
      <c r="AF38">
        <v>1.28</v>
      </c>
      <c r="AG38">
        <v>4.39</v>
      </c>
      <c r="AH38">
        <v>0.71</v>
      </c>
      <c r="AI38">
        <v>4.44</v>
      </c>
      <c r="AJ38">
        <v>0.937</v>
      </c>
      <c r="AK38">
        <v>2.8</v>
      </c>
      <c r="AL38">
        <v>0.404</v>
      </c>
      <c r="AM38">
        <v>2.71</v>
      </c>
      <c r="AN38">
        <v>0.415</v>
      </c>
      <c r="AO38">
        <v>23.5</v>
      </c>
      <c r="AW38">
        <v>6.03</v>
      </c>
      <c r="AX38">
        <v>1.23</v>
      </c>
      <c r="AY38">
        <v>1.69</v>
      </c>
      <c r="AZ38">
        <v>0.442</v>
      </c>
      <c r="BA38">
        <v>0.09</v>
      </c>
      <c r="BB38">
        <v>2.17</v>
      </c>
      <c r="BC38" s="1">
        <f t="shared" si="17"/>
        <v>20.085106382978722</v>
      </c>
      <c r="BD38" s="1">
        <f t="shared" si="18"/>
        <v>6.448087431693989</v>
      </c>
      <c r="BE38" s="1">
        <f t="shared" si="23"/>
        <v>2.841530054644809</v>
      </c>
      <c r="BF38" s="25">
        <f>X38/Z38</f>
        <v>0.024453551912568306</v>
      </c>
      <c r="BG38" s="26">
        <f>X38/AO38</f>
        <v>0.07617021276595745</v>
      </c>
      <c r="BH38" s="25">
        <f>AY38/Z38</f>
        <v>0.02308743169398907</v>
      </c>
      <c r="BK38" s="11">
        <v>1.0344010646828055</v>
      </c>
      <c r="BL38" s="1">
        <f t="shared" si="19"/>
        <v>1.3546482825477808</v>
      </c>
      <c r="BM38" s="1">
        <f t="shared" si="20"/>
        <v>20.47126436781609</v>
      </c>
      <c r="BN38" s="1">
        <f t="shared" si="21"/>
        <v>1.9756289868131869</v>
      </c>
      <c r="BO38" s="1">
        <f t="shared" si="22"/>
        <v>53.004787792970596</v>
      </c>
      <c r="BP38">
        <v>0.703729</v>
      </c>
      <c r="BQ38">
        <v>0.51295</v>
      </c>
      <c r="BS38">
        <v>18.4493</v>
      </c>
      <c r="BT38">
        <v>15.5904</v>
      </c>
      <c r="BU38">
        <v>38.4132</v>
      </c>
      <c r="BW38" s="1">
        <f>AA38/2.5</f>
        <v>3.6439999999999997</v>
      </c>
      <c r="BX38" s="1">
        <f>AB38/7.5</f>
        <v>3.0933333333333333</v>
      </c>
      <c r="BY38" s="1">
        <f>AC38/1.32</f>
        <v>2.477272727272727</v>
      </c>
      <c r="BZ38" s="1">
        <f>AD38/7.4</f>
        <v>2.0945945945945943</v>
      </c>
      <c r="CA38" s="1">
        <f>AE38/2.63</f>
        <v>1.5627376425855515</v>
      </c>
      <c r="CB38" s="1">
        <f>AF38/1.02</f>
        <v>1.2549019607843137</v>
      </c>
      <c r="CC38" s="1">
        <f>AG38/3.68</f>
        <v>1.1929347826086956</v>
      </c>
      <c r="CD38" s="1">
        <f>AH38/0.67</f>
        <v>1.0597014925373134</v>
      </c>
      <c r="CE38" s="1">
        <f>AI38/4.55</f>
        <v>0.9758241758241759</v>
      </c>
      <c r="CF38" s="1">
        <f>AJ38/1.01</f>
        <v>0.9277227722772278</v>
      </c>
      <c r="CG38" s="1">
        <f>AK38/2.97</f>
        <v>0.9427609427609427</v>
      </c>
      <c r="CH38" s="1">
        <f>AL38/0.456</f>
        <v>0.8859649122807017</v>
      </c>
      <c r="CI38" s="1">
        <f>AM38/3.05</f>
        <v>0.8885245901639345</v>
      </c>
      <c r="CJ38" s="1">
        <f>AN38/0.455</f>
        <v>0.9120879120879121</v>
      </c>
      <c r="CK38" s="1">
        <f>AO38/28</f>
        <v>0.8392857142857143</v>
      </c>
      <c r="CL38" s="11">
        <f t="shared" si="10"/>
        <v>0.9192115920339593</v>
      </c>
      <c r="CM38" s="11">
        <f t="shared" si="11"/>
        <v>1.0345370316249356</v>
      </c>
    </row>
    <row r="39" spans="1:91" ht="13.5">
      <c r="A39" t="s">
        <v>114</v>
      </c>
      <c r="B39" s="31">
        <v>2.772777777777778</v>
      </c>
      <c r="C39" s="31">
        <v>125.40166666666667</v>
      </c>
      <c r="D39" t="s">
        <v>128</v>
      </c>
      <c r="E39" t="s">
        <v>128</v>
      </c>
      <c r="F39" t="s">
        <v>74</v>
      </c>
      <c r="G39">
        <v>54.18</v>
      </c>
      <c r="H39">
        <v>0.78</v>
      </c>
      <c r="I39">
        <v>18.79</v>
      </c>
      <c r="K39" s="32">
        <v>8.449225290000001</v>
      </c>
      <c r="M39">
        <v>0.21</v>
      </c>
      <c r="N39">
        <v>3.64</v>
      </c>
      <c r="O39">
        <v>8.67</v>
      </c>
      <c r="P39">
        <v>3.39</v>
      </c>
      <c r="Q39">
        <v>1.06</v>
      </c>
      <c r="R39">
        <v>0.23</v>
      </c>
      <c r="U39" s="32">
        <v>99.39922529</v>
      </c>
      <c r="V39">
        <v>19.6</v>
      </c>
      <c r="W39">
        <v>216</v>
      </c>
      <c r="X39">
        <v>1.75</v>
      </c>
      <c r="Y39">
        <v>427</v>
      </c>
      <c r="Z39">
        <v>68.4</v>
      </c>
      <c r="AA39">
        <v>7.61</v>
      </c>
      <c r="AB39">
        <v>19.1</v>
      </c>
      <c r="AC39">
        <v>2.67</v>
      </c>
      <c r="AD39">
        <v>12.4</v>
      </c>
      <c r="AE39">
        <v>3.35</v>
      </c>
      <c r="AF39">
        <v>1.12</v>
      </c>
      <c r="AG39">
        <v>3.79</v>
      </c>
      <c r="AH39">
        <v>0.631</v>
      </c>
      <c r="AI39">
        <v>4.03</v>
      </c>
      <c r="AJ39">
        <v>0.862</v>
      </c>
      <c r="AK39">
        <v>2.59</v>
      </c>
      <c r="AL39">
        <v>0.38</v>
      </c>
      <c r="AM39">
        <v>2.56</v>
      </c>
      <c r="AN39">
        <v>0.396</v>
      </c>
      <c r="AO39">
        <v>21.5</v>
      </c>
      <c r="AW39">
        <v>6.34</v>
      </c>
      <c r="AX39">
        <v>1.22</v>
      </c>
      <c r="AY39">
        <v>1.37</v>
      </c>
      <c r="AZ39">
        <v>0.41</v>
      </c>
      <c r="BA39">
        <v>0.101</v>
      </c>
      <c r="BB39">
        <v>2.03</v>
      </c>
      <c r="BC39" s="1">
        <f t="shared" si="17"/>
        <v>19.86046511627907</v>
      </c>
      <c r="BD39" s="1">
        <f t="shared" si="18"/>
        <v>6.242690058479532</v>
      </c>
      <c r="BE39" s="1">
        <f t="shared" si="23"/>
        <v>3.157894736842105</v>
      </c>
      <c r="BF39" s="25">
        <f>X39/Z39</f>
        <v>0.025584795321637425</v>
      </c>
      <c r="BG39" s="26">
        <f>X39/AO39</f>
        <v>0.08139534883720931</v>
      </c>
      <c r="BH39" s="25">
        <f>AY39/Z39</f>
        <v>0.020029239766081872</v>
      </c>
      <c r="BK39" s="11">
        <v>1.1421877552357749</v>
      </c>
      <c r="BL39" s="1">
        <f t="shared" si="19"/>
        <v>1.1967931733474748</v>
      </c>
      <c r="BM39" s="1">
        <f t="shared" si="20"/>
        <v>24.089743589743588</v>
      </c>
      <c r="BN39" s="1">
        <f t="shared" si="21"/>
        <v>2.3212157390109893</v>
      </c>
      <c r="BO39" s="1">
        <f t="shared" si="22"/>
        <v>48.97844879476699</v>
      </c>
      <c r="BW39" s="1">
        <f>AA39/2.5</f>
        <v>3.044</v>
      </c>
      <c r="BX39" s="1">
        <f>AB39/7.5</f>
        <v>2.546666666666667</v>
      </c>
      <c r="BY39" s="1">
        <f>AC39/1.32</f>
        <v>2.0227272727272725</v>
      </c>
      <c r="BZ39" s="1">
        <f>AD39/7.4</f>
        <v>1.6756756756756757</v>
      </c>
      <c r="CA39" s="1">
        <f>AE39/2.63</f>
        <v>1.2737642585551332</v>
      </c>
      <c r="CB39" s="1">
        <f>AF39/1.02</f>
        <v>1.0980392156862746</v>
      </c>
      <c r="CC39" s="1">
        <f>AG39/3.68</f>
        <v>1.029891304347826</v>
      </c>
      <c r="CD39" s="1">
        <f>AH39/0.67</f>
        <v>0.9417910447761193</v>
      </c>
      <c r="CE39" s="1">
        <f>AI39/4.55</f>
        <v>0.8857142857142858</v>
      </c>
      <c r="CF39" s="1">
        <f>AJ39/1.01</f>
        <v>0.8534653465346534</v>
      </c>
      <c r="CG39" s="1">
        <f>AK39/2.97</f>
        <v>0.872053872053872</v>
      </c>
      <c r="CH39" s="1">
        <f>AL39/0.456</f>
        <v>0.8333333333333333</v>
      </c>
      <c r="CI39" s="1">
        <f>AM39/3.05</f>
        <v>0.8393442622950821</v>
      </c>
      <c r="CJ39" s="1">
        <f>AN39/0.455</f>
        <v>0.8703296703296703</v>
      </c>
      <c r="CK39" s="1">
        <f>AO39/28</f>
        <v>0.7678571428571429</v>
      </c>
      <c r="CL39" s="11">
        <f t="shared" si="10"/>
        <v>0.9649836253941014</v>
      </c>
      <c r="CM39" s="11">
        <f t="shared" si="11"/>
        <v>1.149687522442191</v>
      </c>
    </row>
    <row r="40" spans="1:91" ht="13.5">
      <c r="A40" t="s">
        <v>114</v>
      </c>
      <c r="B40" s="31">
        <v>2.772777777777778</v>
      </c>
      <c r="C40" s="31">
        <v>125.40166666666667</v>
      </c>
      <c r="D40" t="s">
        <v>128</v>
      </c>
      <c r="E40" t="s">
        <v>128</v>
      </c>
      <c r="F40" t="s">
        <v>75</v>
      </c>
      <c r="G40">
        <v>50.06</v>
      </c>
      <c r="H40">
        <v>0.88</v>
      </c>
      <c r="I40">
        <v>20.26</v>
      </c>
      <c r="K40" s="32">
        <v>9.34903629</v>
      </c>
      <c r="M40">
        <v>0.19</v>
      </c>
      <c r="N40">
        <v>3.77</v>
      </c>
      <c r="O40">
        <v>10.35</v>
      </c>
      <c r="P40">
        <v>3.08</v>
      </c>
      <c r="Q40">
        <v>0.89</v>
      </c>
      <c r="R40">
        <v>0.23</v>
      </c>
      <c r="U40" s="32">
        <v>99.05903629</v>
      </c>
      <c r="V40">
        <v>14.5</v>
      </c>
      <c r="W40">
        <v>189</v>
      </c>
      <c r="X40">
        <v>1.4</v>
      </c>
      <c r="Y40">
        <v>469</v>
      </c>
      <c r="Z40">
        <v>49.7</v>
      </c>
      <c r="AA40">
        <v>6.41</v>
      </c>
      <c r="AB40">
        <v>16.3</v>
      </c>
      <c r="AC40">
        <v>2.3</v>
      </c>
      <c r="AD40">
        <v>11</v>
      </c>
      <c r="AE40">
        <v>3.12</v>
      </c>
      <c r="AF40">
        <v>1.11</v>
      </c>
      <c r="AG40">
        <v>3.65</v>
      </c>
      <c r="AH40">
        <v>0.593</v>
      </c>
      <c r="AI40">
        <v>3.76</v>
      </c>
      <c r="AJ40">
        <v>0.792</v>
      </c>
      <c r="AK40">
        <v>2.34</v>
      </c>
      <c r="AL40">
        <v>0.335</v>
      </c>
      <c r="AM40">
        <v>2.22</v>
      </c>
      <c r="AN40">
        <v>0.335</v>
      </c>
      <c r="AO40">
        <v>19.4</v>
      </c>
      <c r="AW40">
        <v>4.98</v>
      </c>
      <c r="AX40">
        <v>0.797</v>
      </c>
      <c r="AY40">
        <v>1.08</v>
      </c>
      <c r="AZ40">
        <v>0.298</v>
      </c>
      <c r="BA40">
        <v>0.252</v>
      </c>
      <c r="BB40">
        <v>1.5</v>
      </c>
      <c r="BC40" s="1">
        <f t="shared" si="17"/>
        <v>24.175257731958766</v>
      </c>
      <c r="BD40" s="1">
        <f t="shared" si="18"/>
        <v>9.436619718309858</v>
      </c>
      <c r="BE40" s="1">
        <f t="shared" si="23"/>
        <v>3.8028169014084505</v>
      </c>
      <c r="BF40" s="25">
        <f>X40/Z40</f>
        <v>0.02816901408450704</v>
      </c>
      <c r="BG40" s="26">
        <f>X40/AO40</f>
        <v>0.07216494845360825</v>
      </c>
      <c r="BH40" s="25">
        <f>AY40/Z40</f>
        <v>0.021730382293762576</v>
      </c>
      <c r="BK40" s="11">
        <v>1.3783125998177768</v>
      </c>
      <c r="BL40" s="1">
        <f t="shared" si="19"/>
        <v>1.2264695494455216</v>
      </c>
      <c r="BM40" s="1">
        <f t="shared" si="20"/>
        <v>23.022727272727273</v>
      </c>
      <c r="BN40" s="1">
        <f t="shared" si="21"/>
        <v>2.479850474801061</v>
      </c>
      <c r="BO40" s="1">
        <f t="shared" si="22"/>
        <v>47.32817428027924</v>
      </c>
      <c r="BP40">
        <v>0.703836</v>
      </c>
      <c r="BQ40">
        <v>0.512922</v>
      </c>
      <c r="BS40">
        <v>18.4616</v>
      </c>
      <c r="BT40">
        <v>15.5912</v>
      </c>
      <c r="BU40">
        <v>38.4224</v>
      </c>
      <c r="BW40" s="1">
        <f>AA40/2.5</f>
        <v>2.564</v>
      </c>
      <c r="BX40" s="1">
        <f>AB40/7.5</f>
        <v>2.1733333333333333</v>
      </c>
      <c r="BY40" s="1">
        <f>AC40/1.32</f>
        <v>1.7424242424242422</v>
      </c>
      <c r="BZ40" s="1">
        <f>AD40/7.4</f>
        <v>1.4864864864864864</v>
      </c>
      <c r="CA40" s="1">
        <f>AE40/2.63</f>
        <v>1.1863117870722435</v>
      </c>
      <c r="CB40" s="1">
        <f>AF40/1.02</f>
        <v>1.0882352941176472</v>
      </c>
      <c r="CC40" s="1">
        <f>AG40/3.68</f>
        <v>0.9918478260869564</v>
      </c>
      <c r="CD40" s="1">
        <f>AH40/0.67</f>
        <v>0.8850746268656715</v>
      </c>
      <c r="CE40" s="1">
        <f>AI40/4.55</f>
        <v>0.8263736263736263</v>
      </c>
      <c r="CF40" s="1">
        <f>AJ40/1.01</f>
        <v>0.7841584158415842</v>
      </c>
      <c r="CG40" s="1">
        <f>AK40/2.97</f>
        <v>0.7878787878787877</v>
      </c>
      <c r="CH40" s="1">
        <f>AL40/0.456</f>
        <v>0.7346491228070176</v>
      </c>
      <c r="CI40" s="1">
        <f>AM40/3.05</f>
        <v>0.7278688524590164</v>
      </c>
      <c r="CJ40" s="1">
        <f>AN40/0.455</f>
        <v>0.7362637362637363</v>
      </c>
      <c r="CK40" s="1">
        <f>AO40/28</f>
        <v>0.6928571428571428</v>
      </c>
      <c r="CL40" s="11">
        <f t="shared" si="10"/>
        <v>1.0165338859608948</v>
      </c>
      <c r="CM40" s="11">
        <f t="shared" si="11"/>
        <v>1.3965893478291571</v>
      </c>
    </row>
    <row r="41" spans="1:91" ht="13.5">
      <c r="A41" t="s">
        <v>85</v>
      </c>
      <c r="B41" s="31">
        <v>2.741388888888889</v>
      </c>
      <c r="C41" s="31">
        <v>125.16666666666667</v>
      </c>
      <c r="D41" t="s">
        <v>128</v>
      </c>
      <c r="E41" t="s">
        <v>128</v>
      </c>
      <c r="F41" t="s">
        <v>86</v>
      </c>
      <c r="G41">
        <v>51.19</v>
      </c>
      <c r="H41">
        <v>0.87</v>
      </c>
      <c r="I41">
        <v>17.9</v>
      </c>
      <c r="K41" s="32">
        <v>8.91712701</v>
      </c>
      <c r="M41">
        <v>0.17</v>
      </c>
      <c r="N41">
        <v>5</v>
      </c>
      <c r="O41">
        <v>10.87</v>
      </c>
      <c r="P41">
        <v>2.9</v>
      </c>
      <c r="Q41">
        <v>1.01</v>
      </c>
      <c r="R41">
        <v>0.18</v>
      </c>
      <c r="U41" s="32">
        <v>99.00712701000002</v>
      </c>
      <c r="V41">
        <v>11.4</v>
      </c>
      <c r="W41">
        <v>142</v>
      </c>
      <c r="X41">
        <v>1.68</v>
      </c>
      <c r="Y41">
        <v>485</v>
      </c>
      <c r="Z41">
        <v>49.4</v>
      </c>
      <c r="AA41">
        <v>7.42</v>
      </c>
      <c r="AB41">
        <v>18</v>
      </c>
      <c r="AC41">
        <v>2.39</v>
      </c>
      <c r="AD41">
        <v>11.3</v>
      </c>
      <c r="AE41">
        <v>2.99</v>
      </c>
      <c r="AF41">
        <v>1</v>
      </c>
      <c r="AG41">
        <v>3.28</v>
      </c>
      <c r="AH41">
        <v>0.531</v>
      </c>
      <c r="AI41">
        <v>3.37</v>
      </c>
      <c r="AJ41">
        <v>0.721</v>
      </c>
      <c r="AK41">
        <v>2.15</v>
      </c>
      <c r="AL41">
        <v>0.311</v>
      </c>
      <c r="AM41">
        <v>2.08</v>
      </c>
      <c r="AN41">
        <v>0.317</v>
      </c>
      <c r="AO41">
        <v>18.2</v>
      </c>
      <c r="AW41">
        <v>3.43</v>
      </c>
      <c r="AX41">
        <v>0.228</v>
      </c>
      <c r="AY41">
        <v>1.79</v>
      </c>
      <c r="AZ41">
        <v>0.433</v>
      </c>
      <c r="BA41">
        <v>0.107</v>
      </c>
      <c r="BB41">
        <v>1.55</v>
      </c>
      <c r="BC41" s="1">
        <f t="shared" si="17"/>
        <v>26.64835164835165</v>
      </c>
      <c r="BD41" s="1">
        <f t="shared" si="18"/>
        <v>9.817813765182187</v>
      </c>
      <c r="BE41" s="1">
        <f t="shared" si="23"/>
        <v>2.8744939271255063</v>
      </c>
      <c r="BF41" s="25">
        <f>X41/Z41</f>
        <v>0.0340080971659919</v>
      </c>
      <c r="BG41" s="26">
        <f>X41/AO41</f>
        <v>0.09230769230769231</v>
      </c>
      <c r="BH41" s="25">
        <f>AY41/Z41</f>
        <v>0.03623481781376518</v>
      </c>
      <c r="BK41" s="11">
        <v>1.4281229560624131</v>
      </c>
      <c r="BL41" s="1">
        <f t="shared" si="19"/>
        <v>1.4317036908644067</v>
      </c>
      <c r="BM41" s="1">
        <f t="shared" si="20"/>
        <v>20.574712643678158</v>
      </c>
      <c r="BN41" s="1">
        <f t="shared" si="21"/>
        <v>1.783425402</v>
      </c>
      <c r="BO41" s="1">
        <f t="shared" si="22"/>
        <v>55.54429327230842</v>
      </c>
      <c r="BP41">
        <v>0.703372</v>
      </c>
      <c r="BQ41">
        <v>0.512937</v>
      </c>
      <c r="BS41">
        <v>18.4251</v>
      </c>
      <c r="BT41">
        <v>15.5635</v>
      </c>
      <c r="BU41">
        <v>38.2974</v>
      </c>
      <c r="BW41" s="1">
        <f>AA41/2.5</f>
        <v>2.968</v>
      </c>
      <c r="BX41" s="1">
        <f>AB41/7.5</f>
        <v>2.4</v>
      </c>
      <c r="BY41" s="1">
        <f>AC41/1.32</f>
        <v>1.8106060606060606</v>
      </c>
      <c r="BZ41" s="1">
        <f>AD41/7.4</f>
        <v>1.527027027027027</v>
      </c>
      <c r="CA41" s="1">
        <f>AE41/2.63</f>
        <v>1.1368821292775666</v>
      </c>
      <c r="CB41" s="1">
        <f>AF41/1.02</f>
        <v>0.9803921568627451</v>
      </c>
      <c r="CC41" s="1">
        <f>AG41/3.68</f>
        <v>0.8913043478260869</v>
      </c>
      <c r="CD41" s="1">
        <f>AH41/0.67</f>
        <v>0.7925373134328358</v>
      </c>
      <c r="CE41" s="1">
        <f>AI41/4.55</f>
        <v>0.7406593406593407</v>
      </c>
      <c r="CF41" s="1">
        <f>AJ41/1.01</f>
        <v>0.7138613861386138</v>
      </c>
      <c r="CG41" s="1">
        <f>AK41/2.97</f>
        <v>0.7239057239057238</v>
      </c>
      <c r="CH41" s="1">
        <f>AL41/0.456</f>
        <v>0.6820175438596491</v>
      </c>
      <c r="CI41" s="1">
        <f>AM41/3.05</f>
        <v>0.6819672131147542</v>
      </c>
      <c r="CJ41" s="1">
        <f>AN41/0.455</f>
        <v>0.6967032967032967</v>
      </c>
      <c r="CK41" s="1">
        <f>AO41/28</f>
        <v>0.65</v>
      </c>
      <c r="CL41" s="11">
        <f t="shared" si="10"/>
        <v>0.9814334905748994</v>
      </c>
      <c r="CM41" s="11">
        <f t="shared" si="11"/>
        <v>1.439121224160309</v>
      </c>
    </row>
    <row r="42" spans="1:91" ht="13.5">
      <c r="A42" t="s">
        <v>87</v>
      </c>
      <c r="B42" s="31">
        <v>2.741388888888889</v>
      </c>
      <c r="C42" s="31">
        <v>125.16666666666667</v>
      </c>
      <c r="D42" t="s">
        <v>128</v>
      </c>
      <c r="E42" t="s">
        <v>128</v>
      </c>
      <c r="F42" t="s">
        <v>88</v>
      </c>
      <c r="G42">
        <v>51.24</v>
      </c>
      <c r="H42">
        <v>0.84</v>
      </c>
      <c r="I42">
        <v>17.85</v>
      </c>
      <c r="K42" s="32">
        <v>8.908128900000001</v>
      </c>
      <c r="M42">
        <v>0.17</v>
      </c>
      <c r="N42">
        <v>4.94</v>
      </c>
      <c r="O42">
        <v>11.04</v>
      </c>
      <c r="P42">
        <v>2.81</v>
      </c>
      <c r="Q42">
        <v>1.03</v>
      </c>
      <c r="R42">
        <v>0.18</v>
      </c>
      <c r="U42" s="32">
        <v>99.00812890000003</v>
      </c>
      <c r="V42">
        <v>11.7</v>
      </c>
      <c r="W42">
        <v>142</v>
      </c>
      <c r="X42">
        <v>1.67</v>
      </c>
      <c r="Y42">
        <v>497</v>
      </c>
      <c r="Z42">
        <v>49.3</v>
      </c>
      <c r="AA42">
        <v>7.44</v>
      </c>
      <c r="AB42">
        <v>17.9</v>
      </c>
      <c r="AC42">
        <v>2.38</v>
      </c>
      <c r="AD42">
        <v>11.2</v>
      </c>
      <c r="AE42">
        <v>2.96</v>
      </c>
      <c r="AF42">
        <v>0.981</v>
      </c>
      <c r="AG42">
        <v>3.19</v>
      </c>
      <c r="AH42">
        <v>0.524</v>
      </c>
      <c r="AI42">
        <v>3.34</v>
      </c>
      <c r="AJ42">
        <v>0.714</v>
      </c>
      <c r="AK42">
        <v>2.15</v>
      </c>
      <c r="AL42">
        <v>0.312</v>
      </c>
      <c r="AM42">
        <v>2.06</v>
      </c>
      <c r="AN42">
        <v>0.316</v>
      </c>
      <c r="AO42">
        <v>18</v>
      </c>
      <c r="AW42">
        <v>3.44</v>
      </c>
      <c r="AX42">
        <v>0.263</v>
      </c>
      <c r="AY42">
        <v>1.8</v>
      </c>
      <c r="AZ42">
        <v>0.432</v>
      </c>
      <c r="BA42">
        <v>0.113</v>
      </c>
      <c r="BB42">
        <v>1.54</v>
      </c>
      <c r="BC42" s="1">
        <f t="shared" si="17"/>
        <v>27.61111111111111</v>
      </c>
      <c r="BD42" s="1">
        <f t="shared" si="18"/>
        <v>10.081135902636918</v>
      </c>
      <c r="BE42" s="1">
        <f t="shared" si="23"/>
        <v>2.880324543610548</v>
      </c>
      <c r="BF42" s="25">
        <f>X42/Z42</f>
        <v>0.03387423935091278</v>
      </c>
      <c r="BG42" s="26">
        <f>X42/AO42</f>
        <v>0.09277777777777778</v>
      </c>
      <c r="BH42" s="25">
        <f>AY42/Z42</f>
        <v>0.03651115618661258</v>
      </c>
      <c r="BK42" s="11">
        <v>1.4416573189418949</v>
      </c>
      <c r="BL42" s="1">
        <f t="shared" si="19"/>
        <v>1.4459481867418094</v>
      </c>
      <c r="BM42" s="1">
        <f t="shared" si="20"/>
        <v>21.250000000000004</v>
      </c>
      <c r="BN42" s="1">
        <f t="shared" si="21"/>
        <v>1.80326495951417</v>
      </c>
      <c r="BO42" s="1">
        <f t="shared" si="22"/>
        <v>55.27095432615926</v>
      </c>
      <c r="BP42">
        <v>0.703373</v>
      </c>
      <c r="BQ42">
        <v>0.512922</v>
      </c>
      <c r="BS42">
        <v>18.4278</v>
      </c>
      <c r="BT42">
        <v>15.5666</v>
      </c>
      <c r="BU42">
        <v>38.3075</v>
      </c>
      <c r="BW42" s="1">
        <f>AA42/2.5</f>
        <v>2.976</v>
      </c>
      <c r="BX42" s="1">
        <f>AB42/7.5</f>
        <v>2.3866666666666663</v>
      </c>
      <c r="BY42" s="1">
        <f>AC42/1.32</f>
        <v>1.8030303030303028</v>
      </c>
      <c r="BZ42" s="1">
        <f>AD42/7.4</f>
        <v>1.5135135135135134</v>
      </c>
      <c r="CA42" s="1">
        <f>AE42/2.63</f>
        <v>1.1254752851711027</v>
      </c>
      <c r="CB42" s="1">
        <f>AF42/1.02</f>
        <v>0.9617647058823529</v>
      </c>
      <c r="CC42" s="1">
        <f>AG42/3.68</f>
        <v>0.8668478260869564</v>
      </c>
      <c r="CD42" s="1">
        <f>AH42/0.67</f>
        <v>0.7820895522388059</v>
      </c>
      <c r="CE42" s="1">
        <f>AI42/4.55</f>
        <v>0.734065934065934</v>
      </c>
      <c r="CF42" s="1">
        <f>AJ42/1.01</f>
        <v>0.7069306930693069</v>
      </c>
      <c r="CG42" s="1">
        <f>AK42/2.97</f>
        <v>0.7239057239057238</v>
      </c>
      <c r="CH42" s="1">
        <f>AL42/0.456</f>
        <v>0.6842105263157895</v>
      </c>
      <c r="CI42" s="1">
        <f>AM42/3.05</f>
        <v>0.6754098360655738</v>
      </c>
      <c r="CJ42" s="1">
        <f>AN42/0.455</f>
        <v>0.6945054945054945</v>
      </c>
      <c r="CK42" s="1">
        <f>AO42/28</f>
        <v>0.6428571428571429</v>
      </c>
      <c r="CL42" s="11">
        <f t="shared" si="10"/>
        <v>0.9734269580210553</v>
      </c>
      <c r="CM42" s="11">
        <f t="shared" si="11"/>
        <v>1.441238942701077</v>
      </c>
    </row>
    <row r="43" spans="1:89" ht="13.5">
      <c r="A43" s="22" t="s">
        <v>226</v>
      </c>
      <c r="B43" s="1">
        <v>2.73</v>
      </c>
      <c r="C43" s="1">
        <v>125.17</v>
      </c>
      <c r="D43" s="1">
        <v>0.01</v>
      </c>
      <c r="E43" s="1">
        <v>2</v>
      </c>
      <c r="F43" s="2" t="s">
        <v>227</v>
      </c>
      <c r="G43" s="13">
        <v>51.19</v>
      </c>
      <c r="H43" s="13">
        <v>0.87</v>
      </c>
      <c r="I43" s="13">
        <v>17.9</v>
      </c>
      <c r="J43" s="14"/>
      <c r="K43" s="13">
        <v>8.917018</v>
      </c>
      <c r="L43" s="14"/>
      <c r="M43" s="13">
        <v>0.17</v>
      </c>
      <c r="N43" s="13">
        <v>5</v>
      </c>
      <c r="O43" s="13">
        <v>10.87</v>
      </c>
      <c r="P43" s="13">
        <v>2.9</v>
      </c>
      <c r="Q43" s="13">
        <v>1.01</v>
      </c>
      <c r="R43" s="13">
        <v>0.18</v>
      </c>
      <c r="S43" s="13">
        <v>1.74</v>
      </c>
      <c r="T43" s="15"/>
      <c r="U43" s="1">
        <f aca="true" t="shared" si="24" ref="U43:U48">G43+H43+I43+K43+M43+N43+O43+P43+Q43+R43+S43</f>
        <v>100.74701800000001</v>
      </c>
      <c r="V43" s="13">
        <v>11</v>
      </c>
      <c r="W43" s="13">
        <v>141</v>
      </c>
      <c r="X43" s="1"/>
      <c r="Y43" s="13">
        <v>502</v>
      </c>
      <c r="Z43" s="13">
        <v>60</v>
      </c>
      <c r="AA43" s="1"/>
      <c r="AB43" s="1"/>
      <c r="AC43" s="1"/>
      <c r="AD43" s="1"/>
      <c r="AE43" s="1"/>
      <c r="AF43" s="1"/>
      <c r="AG43" s="1"/>
      <c r="AH43" s="1"/>
      <c r="AI43" s="1"/>
      <c r="AJ43" s="1"/>
      <c r="AK43" s="1"/>
      <c r="AL43" s="1"/>
      <c r="AM43" s="1"/>
      <c r="AN43" s="1"/>
      <c r="AO43" s="13">
        <v>21</v>
      </c>
      <c r="AP43" s="1"/>
      <c r="AQ43" s="16">
        <v>17</v>
      </c>
      <c r="AR43" s="14"/>
      <c r="AS43" s="14"/>
      <c r="AT43" s="14"/>
      <c r="AU43" s="14"/>
      <c r="AV43" s="14"/>
      <c r="AW43" s="1"/>
      <c r="AX43" s="13">
        <v>0.73</v>
      </c>
      <c r="AY43" s="1"/>
      <c r="AZ43" s="1"/>
      <c r="BA43" s="1"/>
      <c r="BB43" s="1"/>
      <c r="BC43" s="1">
        <f t="shared" si="17"/>
        <v>23.904761904761905</v>
      </c>
      <c r="BD43" s="1">
        <f t="shared" si="18"/>
        <v>8.366666666666667</v>
      </c>
      <c r="BE43" s="1">
        <f t="shared" si="23"/>
        <v>2.35</v>
      </c>
      <c r="BF43" s="14"/>
      <c r="BG43" s="14"/>
      <c r="BH43" s="14"/>
      <c r="BI43" s="14"/>
      <c r="BJ43" s="14"/>
      <c r="BK43" s="14"/>
      <c r="BL43" s="1">
        <f t="shared" si="19"/>
        <v>1.4317036908644067</v>
      </c>
      <c r="BM43" s="1">
        <f t="shared" si="20"/>
        <v>20.574712643678158</v>
      </c>
      <c r="BN43" s="1">
        <f t="shared" si="21"/>
        <v>1.7834036000000002</v>
      </c>
      <c r="BO43" s="1">
        <f t="shared" si="22"/>
        <v>55.54459513588363</v>
      </c>
      <c r="BP43" s="14"/>
      <c r="BQ43" s="14"/>
      <c r="BR43" s="17"/>
      <c r="BS43" s="14"/>
      <c r="BT43" s="14"/>
      <c r="BU43" s="14"/>
      <c r="CK43" s="1">
        <f>AO43/28</f>
        <v>0.75</v>
      </c>
    </row>
    <row r="44" spans="1:89" ht="13.5">
      <c r="A44" s="22" t="s">
        <v>226</v>
      </c>
      <c r="B44" s="1">
        <v>2.73</v>
      </c>
      <c r="C44" s="1">
        <v>125.17</v>
      </c>
      <c r="D44" s="1">
        <v>0.01</v>
      </c>
      <c r="E44" s="1">
        <v>2</v>
      </c>
      <c r="F44" s="2" t="s">
        <v>228</v>
      </c>
      <c r="G44" s="13">
        <v>58.6</v>
      </c>
      <c r="H44" s="13">
        <v>0.54</v>
      </c>
      <c r="I44" s="13">
        <v>19.3</v>
      </c>
      <c r="J44" s="14"/>
      <c r="K44" s="13">
        <v>5.155854000000001</v>
      </c>
      <c r="L44" s="14"/>
      <c r="M44" s="13">
        <v>0.16</v>
      </c>
      <c r="N44" s="13">
        <v>2.02</v>
      </c>
      <c r="O44" s="13">
        <v>6.77</v>
      </c>
      <c r="P44" s="13">
        <v>4.13</v>
      </c>
      <c r="Q44" s="13">
        <v>2.44</v>
      </c>
      <c r="R44" s="13">
        <v>0.31</v>
      </c>
      <c r="S44" s="13">
        <v>0.49</v>
      </c>
      <c r="T44" s="15"/>
      <c r="U44" s="1">
        <f t="shared" si="24"/>
        <v>99.91585399999998</v>
      </c>
      <c r="V44" s="13">
        <v>43</v>
      </c>
      <c r="W44" s="13">
        <v>278</v>
      </c>
      <c r="X44" s="1"/>
      <c r="Y44" s="13">
        <v>529</v>
      </c>
      <c r="Z44" s="13">
        <v>102</v>
      </c>
      <c r="AA44" s="1"/>
      <c r="AB44" s="1"/>
      <c r="AC44" s="1"/>
      <c r="AD44" s="1"/>
      <c r="AE44" s="1"/>
      <c r="AF44" s="1"/>
      <c r="AG44" s="1"/>
      <c r="AH44" s="1"/>
      <c r="AI44" s="1"/>
      <c r="AJ44" s="1"/>
      <c r="AK44" s="1"/>
      <c r="AL44" s="1"/>
      <c r="AM44" s="1"/>
      <c r="AN44" s="1"/>
      <c r="AO44" s="13">
        <v>25</v>
      </c>
      <c r="AP44" s="1"/>
      <c r="AQ44" s="16">
        <v>5</v>
      </c>
      <c r="AR44" s="14"/>
      <c r="AS44" s="14"/>
      <c r="AT44" s="14"/>
      <c r="AU44" s="14"/>
      <c r="AV44" s="14"/>
      <c r="AW44" s="1"/>
      <c r="AX44" s="13">
        <v>1.1</v>
      </c>
      <c r="AY44" s="1"/>
      <c r="AZ44" s="1"/>
      <c r="BA44" s="1"/>
      <c r="BB44" s="1"/>
      <c r="BC44" s="1">
        <f t="shared" si="17"/>
        <v>21.16</v>
      </c>
      <c r="BD44" s="1">
        <f t="shared" si="18"/>
        <v>5.186274509803922</v>
      </c>
      <c r="BE44" s="1">
        <f t="shared" si="23"/>
        <v>2.7254901960784315</v>
      </c>
      <c r="BF44" s="14"/>
      <c r="BG44" s="14"/>
      <c r="BH44" s="14"/>
      <c r="BI44" s="14"/>
      <c r="BJ44" s="14"/>
      <c r="BK44" s="14"/>
      <c r="BL44" s="1">
        <f t="shared" si="19"/>
        <v>1.1266503526215983</v>
      </c>
      <c r="BM44" s="1">
        <f t="shared" si="20"/>
        <v>35.74074074074074</v>
      </c>
      <c r="BN44" s="1">
        <f t="shared" si="21"/>
        <v>2.55240297029703</v>
      </c>
      <c r="BO44" s="1">
        <f t="shared" si="22"/>
        <v>46.60991125928559</v>
      </c>
      <c r="BP44" s="14"/>
      <c r="BQ44" s="14"/>
      <c r="BR44" s="17"/>
      <c r="BS44" s="14"/>
      <c r="BT44" s="14"/>
      <c r="BU44" s="14"/>
      <c r="CK44" s="1">
        <f>AO44/28</f>
        <v>0.8928571428571429</v>
      </c>
    </row>
    <row r="45" spans="1:89" ht="13.5">
      <c r="A45" s="22" t="s">
        <v>226</v>
      </c>
      <c r="B45" s="1">
        <v>2.73</v>
      </c>
      <c r="C45" s="1">
        <v>125.17</v>
      </c>
      <c r="D45" s="1">
        <v>0.01</v>
      </c>
      <c r="E45" s="1">
        <v>2</v>
      </c>
      <c r="F45" s="2" t="s">
        <v>229</v>
      </c>
      <c r="G45" s="13">
        <v>66.07</v>
      </c>
      <c r="H45" s="13">
        <v>0.35</v>
      </c>
      <c r="I45" s="13">
        <v>16.68</v>
      </c>
      <c r="J45" s="14"/>
      <c r="K45" s="13">
        <v>3.536214</v>
      </c>
      <c r="L45" s="14"/>
      <c r="M45" s="13">
        <v>0.17</v>
      </c>
      <c r="N45" s="13">
        <v>1.12</v>
      </c>
      <c r="O45" s="13">
        <v>4.72</v>
      </c>
      <c r="P45" s="13">
        <v>4.4</v>
      </c>
      <c r="Q45" s="13">
        <v>2.42</v>
      </c>
      <c r="R45" s="13">
        <v>0.15</v>
      </c>
      <c r="S45" s="13">
        <v>0.33</v>
      </c>
      <c r="T45" s="15"/>
      <c r="U45" s="1">
        <f t="shared" si="24"/>
        <v>99.94621400000001</v>
      </c>
      <c r="V45" s="13">
        <v>67</v>
      </c>
      <c r="W45" s="1"/>
      <c r="X45" s="1"/>
      <c r="Y45" s="13">
        <v>548</v>
      </c>
      <c r="Z45" s="13">
        <v>116</v>
      </c>
      <c r="AA45" s="1"/>
      <c r="AB45" s="1"/>
      <c r="AC45" s="1"/>
      <c r="AD45" s="1"/>
      <c r="AE45" s="1"/>
      <c r="AF45" s="1"/>
      <c r="AG45" s="1"/>
      <c r="AH45" s="1"/>
      <c r="AI45" s="1"/>
      <c r="AJ45" s="1"/>
      <c r="AK45" s="1"/>
      <c r="AL45" s="1"/>
      <c r="AM45" s="1"/>
      <c r="AN45" s="1"/>
      <c r="AO45" s="13">
        <v>23</v>
      </c>
      <c r="AP45" s="1"/>
      <c r="AQ45" s="16">
        <v>1</v>
      </c>
      <c r="AR45" s="14"/>
      <c r="AS45" s="14"/>
      <c r="AT45" s="14"/>
      <c r="AU45" s="14"/>
      <c r="AV45" s="14"/>
      <c r="AW45" s="1"/>
      <c r="AX45" s="1"/>
      <c r="AY45" s="1"/>
      <c r="AZ45" s="1"/>
      <c r="BA45" s="1"/>
      <c r="BB45" s="1"/>
      <c r="BC45" s="1">
        <f t="shared" si="17"/>
        <v>23.82608695652174</v>
      </c>
      <c r="BD45" s="1">
        <f t="shared" si="18"/>
        <v>4.724137931034483</v>
      </c>
      <c r="BE45" s="14"/>
      <c r="BF45" s="14"/>
      <c r="BG45" s="14"/>
      <c r="BH45" s="14"/>
      <c r="BI45" s="14"/>
      <c r="BJ45" s="14"/>
      <c r="BK45" s="14"/>
      <c r="BL45" s="1">
        <f t="shared" si="19"/>
        <v>1.1054936722557824</v>
      </c>
      <c r="BM45" s="1">
        <f t="shared" si="20"/>
        <v>47.65714285714286</v>
      </c>
      <c r="BN45" s="1">
        <f t="shared" si="21"/>
        <v>3.1573339285714286</v>
      </c>
      <c r="BO45" s="1">
        <f t="shared" si="22"/>
        <v>41.37450890372928</v>
      </c>
      <c r="BP45" s="14"/>
      <c r="BQ45" s="14"/>
      <c r="BR45" s="17"/>
      <c r="BS45" s="14"/>
      <c r="BT45" s="14"/>
      <c r="BU45" s="14"/>
      <c r="CK45" s="1">
        <f>AO45/28</f>
        <v>0.8214285714285714</v>
      </c>
    </row>
    <row r="46" spans="1:89" ht="13.5">
      <c r="A46" s="22" t="s">
        <v>230</v>
      </c>
      <c r="B46" s="1">
        <v>2.72</v>
      </c>
      <c r="C46" s="1">
        <v>125.38</v>
      </c>
      <c r="D46" s="1">
        <v>0.01</v>
      </c>
      <c r="E46" s="1">
        <v>2</v>
      </c>
      <c r="F46" s="2" t="s">
        <v>199</v>
      </c>
      <c r="G46" s="13">
        <v>51.8</v>
      </c>
      <c r="H46" s="13">
        <v>1.06</v>
      </c>
      <c r="I46" s="13">
        <v>18.04</v>
      </c>
      <c r="J46" s="14"/>
      <c r="K46" s="13">
        <v>10.140746</v>
      </c>
      <c r="L46" s="14"/>
      <c r="M46" s="13">
        <v>0.23</v>
      </c>
      <c r="N46" s="13">
        <v>4.07</v>
      </c>
      <c r="O46" s="13">
        <v>9.05</v>
      </c>
      <c r="P46" s="13">
        <v>3.41</v>
      </c>
      <c r="Q46" s="13">
        <v>0.89</v>
      </c>
      <c r="R46" s="13">
        <v>0.18</v>
      </c>
      <c r="S46" s="13">
        <v>0.11</v>
      </c>
      <c r="T46" s="15"/>
      <c r="U46" s="1">
        <f t="shared" si="24"/>
        <v>98.98074600000002</v>
      </c>
      <c r="V46" s="13">
        <v>15</v>
      </c>
      <c r="W46" s="1"/>
      <c r="X46" s="1"/>
      <c r="Y46" s="13">
        <v>405</v>
      </c>
      <c r="Z46" s="13">
        <v>64</v>
      </c>
      <c r="AA46" s="1"/>
      <c r="AB46" s="1"/>
      <c r="AC46" s="1"/>
      <c r="AD46" s="1"/>
      <c r="AE46" s="1"/>
      <c r="AF46" s="1"/>
      <c r="AG46" s="1"/>
      <c r="AH46" s="1"/>
      <c r="AI46" s="1"/>
      <c r="AJ46" s="1"/>
      <c r="AK46" s="1"/>
      <c r="AL46" s="1"/>
      <c r="AM46" s="1"/>
      <c r="AN46" s="1"/>
      <c r="AO46" s="13">
        <v>28</v>
      </c>
      <c r="AP46" s="1"/>
      <c r="AQ46" s="16">
        <v>1</v>
      </c>
      <c r="AR46" s="14"/>
      <c r="AS46" s="14"/>
      <c r="AT46" s="14"/>
      <c r="AU46" s="14"/>
      <c r="AV46" s="14"/>
      <c r="AW46" s="1"/>
      <c r="AX46" s="1"/>
      <c r="AY46" s="1"/>
      <c r="AZ46" s="1"/>
      <c r="BA46" s="1"/>
      <c r="BB46" s="1"/>
      <c r="BC46" s="1">
        <f t="shared" si="17"/>
        <v>14.464285714285714</v>
      </c>
      <c r="BD46" s="1">
        <f t="shared" si="18"/>
        <v>6.328125</v>
      </c>
      <c r="BE46" s="14"/>
      <c r="BF46" s="14"/>
      <c r="BG46" s="14"/>
      <c r="BH46" s="14"/>
      <c r="BI46" s="14"/>
      <c r="BJ46" s="14"/>
      <c r="BK46" s="14"/>
      <c r="BL46" s="1">
        <f t="shared" si="19"/>
        <v>1.2764709090127153</v>
      </c>
      <c r="BM46" s="1">
        <f t="shared" si="20"/>
        <v>17.0188679245283</v>
      </c>
      <c r="BN46" s="1">
        <f t="shared" si="21"/>
        <v>2.4915837837837835</v>
      </c>
      <c r="BO46" s="1">
        <f t="shared" si="22"/>
        <v>47.210518801017336</v>
      </c>
      <c r="BP46" s="14"/>
      <c r="BQ46" s="14"/>
      <c r="BR46" s="17"/>
      <c r="BS46" s="14"/>
      <c r="BT46" s="14"/>
      <c r="BU46" s="14"/>
      <c r="CK46" s="1">
        <f>AO46/28</f>
        <v>1</v>
      </c>
    </row>
    <row r="47" spans="1:89" ht="13.5">
      <c r="A47" s="22" t="s">
        <v>230</v>
      </c>
      <c r="B47" s="1">
        <v>2.72</v>
      </c>
      <c r="C47" s="1">
        <v>125.38</v>
      </c>
      <c r="D47" s="1">
        <v>0.01</v>
      </c>
      <c r="E47" s="1">
        <v>2</v>
      </c>
      <c r="F47" s="2" t="s">
        <v>200</v>
      </c>
      <c r="G47" s="13">
        <v>55.49</v>
      </c>
      <c r="H47" s="13">
        <v>0.65</v>
      </c>
      <c r="I47" s="13">
        <v>19.63</v>
      </c>
      <c r="J47" s="14"/>
      <c r="K47" s="13">
        <v>6.991446</v>
      </c>
      <c r="L47" s="14"/>
      <c r="M47" s="13">
        <v>0.19</v>
      </c>
      <c r="N47" s="13">
        <v>2.71</v>
      </c>
      <c r="O47" s="13">
        <v>8.34</v>
      </c>
      <c r="P47" s="13">
        <v>3.81</v>
      </c>
      <c r="Q47" s="13">
        <v>1.16</v>
      </c>
      <c r="R47" s="13">
        <v>0.25</v>
      </c>
      <c r="S47" s="13">
        <v>0.1</v>
      </c>
      <c r="T47" s="15"/>
      <c r="U47" s="1">
        <f t="shared" si="24"/>
        <v>99.32144599999998</v>
      </c>
      <c r="V47" s="13">
        <v>21</v>
      </c>
      <c r="W47" s="1"/>
      <c r="X47" s="1"/>
      <c r="Y47" s="13">
        <v>489</v>
      </c>
      <c r="Z47" s="13">
        <v>73</v>
      </c>
      <c r="AA47" s="1"/>
      <c r="AB47" s="1"/>
      <c r="AC47" s="1"/>
      <c r="AD47" s="1"/>
      <c r="AE47" s="1"/>
      <c r="AF47" s="1"/>
      <c r="AG47" s="1"/>
      <c r="AH47" s="1"/>
      <c r="AI47" s="1"/>
      <c r="AJ47" s="1"/>
      <c r="AK47" s="1"/>
      <c r="AL47" s="1"/>
      <c r="AM47" s="1"/>
      <c r="AN47" s="1"/>
      <c r="AO47" s="13">
        <v>25</v>
      </c>
      <c r="AP47" s="1"/>
      <c r="AQ47" s="16">
        <v>1</v>
      </c>
      <c r="AR47" s="14"/>
      <c r="AS47" s="14"/>
      <c r="AT47" s="14"/>
      <c r="AU47" s="14"/>
      <c r="AV47" s="14"/>
      <c r="AW47" s="1"/>
      <c r="AX47" s="1"/>
      <c r="AY47" s="1"/>
      <c r="AZ47" s="1"/>
      <c r="BA47" s="1"/>
      <c r="BB47" s="1"/>
      <c r="BC47" s="1">
        <f t="shared" si="17"/>
        <v>19.56</v>
      </c>
      <c r="BD47" s="1">
        <f t="shared" si="18"/>
        <v>6.698630136986301</v>
      </c>
      <c r="BE47" s="14"/>
      <c r="BF47" s="14"/>
      <c r="BG47" s="14"/>
      <c r="BH47" s="14"/>
      <c r="BI47" s="14"/>
      <c r="BJ47" s="14"/>
      <c r="BK47" s="14"/>
      <c r="BL47" s="1">
        <f t="shared" si="19"/>
        <v>1.155727435929395</v>
      </c>
      <c r="BM47" s="1">
        <f t="shared" si="20"/>
        <v>30.199999999999996</v>
      </c>
      <c r="BN47" s="1">
        <f t="shared" si="21"/>
        <v>2.579869372693727</v>
      </c>
      <c r="BO47" s="1">
        <f t="shared" si="22"/>
        <v>46.34365278355707</v>
      </c>
      <c r="BP47" s="14"/>
      <c r="BQ47" s="14"/>
      <c r="BR47" s="17"/>
      <c r="BS47" s="14"/>
      <c r="BT47" s="14"/>
      <c r="BU47" s="14"/>
      <c r="CK47" s="1">
        <f>AO47/28</f>
        <v>0.8928571428571429</v>
      </c>
    </row>
    <row r="48" spans="1:89" ht="13.5">
      <c r="A48" s="22" t="s">
        <v>230</v>
      </c>
      <c r="B48" s="1">
        <v>2.72</v>
      </c>
      <c r="C48" s="1">
        <v>125.38</v>
      </c>
      <c r="D48" s="1">
        <v>0.01</v>
      </c>
      <c r="E48" s="1">
        <v>2</v>
      </c>
      <c r="F48" s="2" t="s">
        <v>201</v>
      </c>
      <c r="G48" s="13">
        <v>61.07</v>
      </c>
      <c r="H48" s="13">
        <v>0.53</v>
      </c>
      <c r="I48" s="13">
        <v>17.28</v>
      </c>
      <c r="J48" s="14"/>
      <c r="K48" s="13">
        <v>5.9206840000000005</v>
      </c>
      <c r="L48" s="14"/>
      <c r="M48" s="13">
        <v>0.18</v>
      </c>
      <c r="N48" s="13">
        <v>2.49</v>
      </c>
      <c r="O48" s="13">
        <v>6.49</v>
      </c>
      <c r="P48" s="13">
        <v>3.96</v>
      </c>
      <c r="Q48" s="13">
        <v>1.26</v>
      </c>
      <c r="R48" s="13">
        <v>0.16</v>
      </c>
      <c r="S48" s="13">
        <v>0.81</v>
      </c>
      <c r="T48" s="15"/>
      <c r="U48" s="1">
        <f t="shared" si="24"/>
        <v>100.15068399999998</v>
      </c>
      <c r="V48" s="13">
        <v>25</v>
      </c>
      <c r="W48" s="1"/>
      <c r="X48" s="1"/>
      <c r="Y48" s="13">
        <v>346</v>
      </c>
      <c r="Z48" s="13">
        <v>88</v>
      </c>
      <c r="AA48" s="1"/>
      <c r="AB48" s="1"/>
      <c r="AC48" s="1"/>
      <c r="AD48" s="1"/>
      <c r="AE48" s="1"/>
      <c r="AF48" s="1"/>
      <c r="AG48" s="1"/>
      <c r="AH48" s="1"/>
      <c r="AI48" s="1"/>
      <c r="AJ48" s="1"/>
      <c r="AK48" s="1"/>
      <c r="AL48" s="1"/>
      <c r="AM48" s="1"/>
      <c r="AN48" s="1"/>
      <c r="AO48" s="13">
        <v>22</v>
      </c>
      <c r="AP48" s="1"/>
      <c r="AQ48" s="16">
        <v>1</v>
      </c>
      <c r="AR48" s="14"/>
      <c r="AS48" s="14"/>
      <c r="AT48" s="14"/>
      <c r="AU48" s="14"/>
      <c r="AV48" s="14"/>
      <c r="AW48" s="1"/>
      <c r="AX48" s="1"/>
      <c r="AY48" s="1"/>
      <c r="AZ48" s="1"/>
      <c r="BA48" s="1"/>
      <c r="BB48" s="1"/>
      <c r="BC48" s="1">
        <f t="shared" si="17"/>
        <v>15.727272727272727</v>
      </c>
      <c r="BD48" s="1">
        <f t="shared" si="18"/>
        <v>3.9318181818181817</v>
      </c>
      <c r="BE48" s="14"/>
      <c r="BF48" s="14"/>
      <c r="BG48" s="14"/>
      <c r="BH48" s="14"/>
      <c r="BI48" s="14"/>
      <c r="BJ48" s="14"/>
      <c r="BK48" s="14"/>
      <c r="BL48" s="1">
        <f t="shared" si="19"/>
        <v>1.1387920754917642</v>
      </c>
      <c r="BM48" s="1">
        <f t="shared" si="20"/>
        <v>32.60377358490566</v>
      </c>
      <c r="BN48" s="1">
        <f t="shared" si="21"/>
        <v>2.3777847389558233</v>
      </c>
      <c r="BO48" s="1">
        <f t="shared" si="22"/>
        <v>48.3769221258958</v>
      </c>
      <c r="BP48" s="14"/>
      <c r="BQ48" s="14"/>
      <c r="BR48" s="17"/>
      <c r="BS48" s="14"/>
      <c r="BT48" s="14"/>
      <c r="BU48" s="14"/>
      <c r="CK48" s="1">
        <f>AO48/28</f>
        <v>0.7857142857142857</v>
      </c>
    </row>
    <row r="49" spans="1:91" ht="13.5">
      <c r="A49" t="s">
        <v>76</v>
      </c>
      <c r="B49" s="31">
        <v>2.6833333333333336</v>
      </c>
      <c r="C49" s="31">
        <v>125.45111111111112</v>
      </c>
      <c r="D49" t="s">
        <v>128</v>
      </c>
      <c r="E49" t="s">
        <v>128</v>
      </c>
      <c r="F49" t="s">
        <v>77</v>
      </c>
      <c r="G49">
        <v>48.59</v>
      </c>
      <c r="H49">
        <v>1.08</v>
      </c>
      <c r="I49">
        <v>19.66</v>
      </c>
      <c r="K49" s="32">
        <v>10.15886619</v>
      </c>
      <c r="M49">
        <v>0.18</v>
      </c>
      <c r="N49">
        <v>4.26</v>
      </c>
      <c r="O49">
        <v>11.85</v>
      </c>
      <c r="P49">
        <v>2.56</v>
      </c>
      <c r="Q49">
        <v>0.41</v>
      </c>
      <c r="R49">
        <v>0.12</v>
      </c>
      <c r="U49" s="32">
        <v>98.86886619</v>
      </c>
      <c r="V49">
        <v>7.44</v>
      </c>
      <c r="W49">
        <v>100</v>
      </c>
      <c r="X49">
        <v>1.47</v>
      </c>
      <c r="Y49">
        <v>304</v>
      </c>
      <c r="Z49">
        <v>55.3</v>
      </c>
      <c r="AA49">
        <v>3.86</v>
      </c>
      <c r="AB49">
        <v>10.2</v>
      </c>
      <c r="AC49">
        <v>1.62</v>
      </c>
      <c r="AD49">
        <v>8.45</v>
      </c>
      <c r="AE49">
        <v>2.72</v>
      </c>
      <c r="AF49">
        <v>0.965</v>
      </c>
      <c r="AG49">
        <v>3.58</v>
      </c>
      <c r="AH49">
        <v>0.617</v>
      </c>
      <c r="AI49">
        <v>4.04</v>
      </c>
      <c r="AJ49">
        <v>0.865</v>
      </c>
      <c r="AK49">
        <v>2.58</v>
      </c>
      <c r="AL49">
        <v>0.363</v>
      </c>
      <c r="AM49">
        <v>2.37</v>
      </c>
      <c r="AN49">
        <v>0.358</v>
      </c>
      <c r="AO49">
        <v>22.3</v>
      </c>
      <c r="AW49">
        <v>2.85</v>
      </c>
      <c r="AX49">
        <v>0.865</v>
      </c>
      <c r="AY49">
        <v>0.489</v>
      </c>
      <c r="AZ49">
        <v>0.18</v>
      </c>
      <c r="BA49">
        <v>0.062</v>
      </c>
      <c r="BB49">
        <v>1.66</v>
      </c>
      <c r="BC49" s="1">
        <f t="shared" si="17"/>
        <v>13.632286995515695</v>
      </c>
      <c r="BD49" s="1">
        <f t="shared" si="18"/>
        <v>5.497287522603979</v>
      </c>
      <c r="BE49" s="1">
        <f>W49/Z49</f>
        <v>1.8083182640144666</v>
      </c>
      <c r="BF49" s="25">
        <f>X49/Z49</f>
        <v>0.026582278481012658</v>
      </c>
      <c r="BG49" s="26">
        <f>X49/AO49</f>
        <v>0.06591928251121076</v>
      </c>
      <c r="BH49" s="25">
        <f>AY49/Z49</f>
        <v>0.008842676311030742</v>
      </c>
      <c r="BK49" s="11">
        <v>1.2138204586965602</v>
      </c>
      <c r="BL49" s="1">
        <f t="shared" si="19"/>
        <v>1.332681018969686</v>
      </c>
      <c r="BM49" s="1">
        <f t="shared" si="20"/>
        <v>18.203703703703702</v>
      </c>
      <c r="BN49" s="1">
        <f t="shared" si="21"/>
        <v>2.384710373239437</v>
      </c>
      <c r="BO49" s="1">
        <f t="shared" si="22"/>
        <v>48.30429202712113</v>
      </c>
      <c r="BP49">
        <v>0.704164</v>
      </c>
      <c r="BQ49">
        <v>0.512972</v>
      </c>
      <c r="BS49">
        <v>18.6122</v>
      </c>
      <c r="BT49">
        <v>15.6256</v>
      </c>
      <c r="BU49">
        <v>38.6449</v>
      </c>
      <c r="BW49" s="1">
        <f>AA49/2.5</f>
        <v>1.544</v>
      </c>
      <c r="BX49" s="1">
        <f>AB49/7.5</f>
        <v>1.3599999999999999</v>
      </c>
      <c r="BY49" s="1">
        <f>AC49/1.32</f>
        <v>1.2272727272727273</v>
      </c>
      <c r="BZ49" s="1">
        <f>AD49/7.4</f>
        <v>1.1418918918918917</v>
      </c>
      <c r="CA49" s="1">
        <f>AE49/2.63</f>
        <v>1.0342205323193918</v>
      </c>
      <c r="CB49" s="1">
        <f>AF49/1.02</f>
        <v>0.946078431372549</v>
      </c>
      <c r="CC49" s="1">
        <f>AG49/3.68</f>
        <v>0.9728260869565217</v>
      </c>
      <c r="CD49" s="1">
        <f>AH49/0.67</f>
        <v>0.9208955223880596</v>
      </c>
      <c r="CE49" s="1">
        <f>AI49/4.55</f>
        <v>0.887912087912088</v>
      </c>
      <c r="CF49" s="1">
        <f>AJ49/1.01</f>
        <v>0.8564356435643564</v>
      </c>
      <c r="CG49" s="1">
        <f>AK49/2.97</f>
        <v>0.8686868686868686</v>
      </c>
      <c r="CH49" s="1">
        <f>AL49/0.456</f>
        <v>0.7960526315789473</v>
      </c>
      <c r="CI49" s="1">
        <f>AM49/3.05</f>
        <v>0.777049180327869</v>
      </c>
      <c r="CJ49" s="1">
        <f>AN49/0.455</f>
        <v>0.7868131868131868</v>
      </c>
      <c r="CK49" s="1">
        <f>AO49/28</f>
        <v>0.7964285714285715</v>
      </c>
      <c r="CL49" s="11">
        <f t="shared" si="10"/>
        <v>0.9542963130445881</v>
      </c>
      <c r="CM49" s="11">
        <f t="shared" si="11"/>
        <v>1.2281028501206723</v>
      </c>
    </row>
    <row r="50" spans="1:89" ht="13.5">
      <c r="A50" s="22" t="s">
        <v>202</v>
      </c>
      <c r="B50" s="1">
        <v>2.68</v>
      </c>
      <c r="C50" s="1">
        <v>125.45</v>
      </c>
      <c r="D50" s="1">
        <v>0.01</v>
      </c>
      <c r="E50" s="1">
        <v>2</v>
      </c>
      <c r="F50" s="2" t="s">
        <v>203</v>
      </c>
      <c r="G50" s="13">
        <v>50.38</v>
      </c>
      <c r="H50" s="13">
        <v>1.04</v>
      </c>
      <c r="I50" s="13">
        <v>20.35</v>
      </c>
      <c r="J50" s="14"/>
      <c r="K50" s="13">
        <v>9.024994</v>
      </c>
      <c r="L50" s="14"/>
      <c r="M50" s="13">
        <v>0.18</v>
      </c>
      <c r="N50" s="13">
        <v>3.69</v>
      </c>
      <c r="O50" s="13">
        <v>9.78</v>
      </c>
      <c r="P50" s="13">
        <v>3.74</v>
      </c>
      <c r="Q50" s="13">
        <v>0.61</v>
      </c>
      <c r="R50" s="13">
        <v>0.2</v>
      </c>
      <c r="S50" s="13">
        <v>0.27</v>
      </c>
      <c r="T50" s="15"/>
      <c r="U50" s="1">
        <f>G50+H50+I50+K50+M50+N50+O50+P50+Q50+R50+S50</f>
        <v>99.264994</v>
      </c>
      <c r="V50" s="13">
        <v>11</v>
      </c>
      <c r="W50" s="1"/>
      <c r="X50" s="1"/>
      <c r="Y50" s="13">
        <v>382</v>
      </c>
      <c r="Z50" s="13">
        <v>81</v>
      </c>
      <c r="AA50" s="1"/>
      <c r="AB50" s="1"/>
      <c r="AC50" s="1"/>
      <c r="AD50" s="1"/>
      <c r="AE50" s="1"/>
      <c r="AF50" s="1"/>
      <c r="AG50" s="1"/>
      <c r="AH50" s="1"/>
      <c r="AI50" s="1"/>
      <c r="AJ50" s="1"/>
      <c r="AK50" s="1"/>
      <c r="AL50" s="1"/>
      <c r="AM50" s="1"/>
      <c r="AN50" s="1"/>
      <c r="AO50" s="13">
        <v>25</v>
      </c>
      <c r="AP50" s="1"/>
      <c r="AQ50" s="16">
        <v>10</v>
      </c>
      <c r="AR50" s="14"/>
      <c r="AS50" s="14"/>
      <c r="AT50" s="14"/>
      <c r="AU50" s="14"/>
      <c r="AV50" s="14"/>
      <c r="AW50" s="1"/>
      <c r="AX50" s="1"/>
      <c r="AY50" s="1"/>
      <c r="AZ50" s="1"/>
      <c r="BA50" s="1"/>
      <c r="BB50" s="1"/>
      <c r="BC50" s="1">
        <f t="shared" si="17"/>
        <v>15.28</v>
      </c>
      <c r="BD50" s="1">
        <f t="shared" si="18"/>
        <v>4.716049382716049</v>
      </c>
      <c r="BE50" s="14"/>
      <c r="BF50" s="14"/>
      <c r="BG50" s="14"/>
      <c r="BH50" s="14"/>
      <c r="BI50" s="14"/>
      <c r="BJ50" s="14"/>
      <c r="BK50" s="14"/>
      <c r="BL50" s="1">
        <f t="shared" si="19"/>
        <v>1.2085796137343379</v>
      </c>
      <c r="BM50" s="1">
        <f t="shared" si="20"/>
        <v>19.567307692307693</v>
      </c>
      <c r="BN50" s="1">
        <f t="shared" si="21"/>
        <v>2.44579783197832</v>
      </c>
      <c r="BO50" s="1">
        <f t="shared" si="22"/>
        <v>47.67298123057142</v>
      </c>
      <c r="BP50" s="14"/>
      <c r="BQ50" s="14"/>
      <c r="BR50" s="17"/>
      <c r="BS50" s="14"/>
      <c r="BT50" s="14"/>
      <c r="BU50" s="14"/>
      <c r="CK50" s="1">
        <f>AO50/28</f>
        <v>0.8928571428571429</v>
      </c>
    </row>
    <row r="51" spans="1:89" ht="13.5">
      <c r="A51" s="2" t="s">
        <v>204</v>
      </c>
      <c r="B51" s="1">
        <v>2.68</v>
      </c>
      <c r="C51" s="1">
        <v>125.45</v>
      </c>
      <c r="D51" s="1">
        <v>0.01</v>
      </c>
      <c r="E51" s="1">
        <v>2</v>
      </c>
      <c r="F51" s="2" t="s">
        <v>205</v>
      </c>
      <c r="G51" s="13">
        <v>48.59</v>
      </c>
      <c r="H51" s="13">
        <v>1.08</v>
      </c>
      <c r="I51" s="13">
        <v>19.66</v>
      </c>
      <c r="J51" s="14"/>
      <c r="K51" s="13">
        <v>10.158742</v>
      </c>
      <c r="L51" s="14"/>
      <c r="M51" s="13">
        <v>0.18</v>
      </c>
      <c r="N51" s="13">
        <v>4.26</v>
      </c>
      <c r="O51" s="13">
        <v>11.85</v>
      </c>
      <c r="P51" s="13">
        <v>2.56</v>
      </c>
      <c r="Q51" s="13">
        <v>0.41</v>
      </c>
      <c r="R51" s="13">
        <v>0.12</v>
      </c>
      <c r="S51" s="13">
        <v>0.71</v>
      </c>
      <c r="T51" s="15"/>
      <c r="U51" s="1">
        <f>G51+H51+I51+K51+M51+N51+O51+P51+Q51+R51+S51</f>
        <v>99.578742</v>
      </c>
      <c r="V51" s="13">
        <v>8</v>
      </c>
      <c r="W51" s="13">
        <v>95</v>
      </c>
      <c r="X51" s="1"/>
      <c r="Y51" s="13">
        <v>312</v>
      </c>
      <c r="Z51" s="13">
        <v>63</v>
      </c>
      <c r="AA51" s="1"/>
      <c r="AB51" s="1"/>
      <c r="AC51" s="1"/>
      <c r="AD51" s="1"/>
      <c r="AE51" s="1"/>
      <c r="AF51" s="1"/>
      <c r="AG51" s="1"/>
      <c r="AH51" s="1"/>
      <c r="AI51" s="1"/>
      <c r="AJ51" s="1"/>
      <c r="AK51" s="1"/>
      <c r="AL51" s="1"/>
      <c r="AM51" s="1"/>
      <c r="AN51" s="1"/>
      <c r="AO51" s="13">
        <v>25</v>
      </c>
      <c r="AP51" s="1"/>
      <c r="AQ51" s="16">
        <v>5</v>
      </c>
      <c r="AR51" s="14"/>
      <c r="AS51" s="14"/>
      <c r="AT51" s="14"/>
      <c r="AU51" s="14"/>
      <c r="AV51" s="14"/>
      <c r="AW51" s="1"/>
      <c r="AX51" s="13">
        <v>0.8</v>
      </c>
      <c r="AY51" s="1"/>
      <c r="AZ51" s="1"/>
      <c r="BA51" s="1"/>
      <c r="BB51" s="1"/>
      <c r="BC51" s="1">
        <f t="shared" si="17"/>
        <v>12.48</v>
      </c>
      <c r="BD51" s="1">
        <f t="shared" si="18"/>
        <v>4.9523809523809526</v>
      </c>
      <c r="BE51" s="1">
        <f>W51/Z51</f>
        <v>1.507936507936508</v>
      </c>
      <c r="BF51" s="14"/>
      <c r="BG51" s="14"/>
      <c r="BH51" s="14"/>
      <c r="BI51" s="14"/>
      <c r="BJ51" s="14"/>
      <c r="BK51" s="14"/>
      <c r="BL51" s="1">
        <f t="shared" si="19"/>
        <v>1.332681018969686</v>
      </c>
      <c r="BM51" s="1">
        <f t="shared" si="20"/>
        <v>18.203703703703702</v>
      </c>
      <c r="BN51" s="1">
        <f t="shared" si="21"/>
        <v>2.384681220657277</v>
      </c>
      <c r="BO51" s="1">
        <f t="shared" si="22"/>
        <v>48.30459729727132</v>
      </c>
      <c r="BP51" s="14"/>
      <c r="BQ51" s="14"/>
      <c r="BR51" s="17"/>
      <c r="BS51" s="14"/>
      <c r="BT51" s="14"/>
      <c r="BU51" s="14"/>
      <c r="CK51" s="1">
        <f>AO51/28</f>
        <v>0.8928571428571429</v>
      </c>
    </row>
    <row r="52" spans="1:89" ht="13.5">
      <c r="A52" s="2" t="s">
        <v>204</v>
      </c>
      <c r="B52" s="1">
        <v>2.68</v>
      </c>
      <c r="C52" s="1">
        <v>125.45</v>
      </c>
      <c r="D52" s="1">
        <v>0.01</v>
      </c>
      <c r="E52" s="1">
        <v>2</v>
      </c>
      <c r="F52" s="2" t="s">
        <v>206</v>
      </c>
      <c r="G52" s="13">
        <v>53.18</v>
      </c>
      <c r="H52" s="13">
        <v>0.84</v>
      </c>
      <c r="I52" s="13">
        <v>21.09</v>
      </c>
      <c r="J52" s="14"/>
      <c r="K52" s="13">
        <v>7.387358000000001</v>
      </c>
      <c r="L52" s="14"/>
      <c r="M52" s="13">
        <v>0.16</v>
      </c>
      <c r="N52" s="13">
        <v>2.47</v>
      </c>
      <c r="O52" s="13">
        <v>9.35</v>
      </c>
      <c r="P52" s="13">
        <v>3.87</v>
      </c>
      <c r="Q52" s="13">
        <v>0.63</v>
      </c>
      <c r="R52" s="13">
        <v>0.2</v>
      </c>
      <c r="S52" s="13">
        <v>0.53</v>
      </c>
      <c r="T52" s="15"/>
      <c r="U52" s="1">
        <f>G52+H52+I52+K52+M52+N52+O52+P52+Q52+R52+S52</f>
        <v>99.707358</v>
      </c>
      <c r="V52" s="1"/>
      <c r="W52" s="1"/>
      <c r="X52" s="1"/>
      <c r="Y52" s="13">
        <v>360</v>
      </c>
      <c r="Z52" s="13">
        <v>96</v>
      </c>
      <c r="AA52" s="1"/>
      <c r="AB52" s="1"/>
      <c r="AC52" s="1"/>
      <c r="AD52" s="1"/>
      <c r="AE52" s="1"/>
      <c r="AF52" s="1"/>
      <c r="AG52" s="1"/>
      <c r="AH52" s="1"/>
      <c r="AI52" s="1"/>
      <c r="AJ52" s="1"/>
      <c r="AK52" s="1"/>
      <c r="AL52" s="1"/>
      <c r="AM52" s="1"/>
      <c r="AN52" s="1"/>
      <c r="AO52" s="13">
        <v>28</v>
      </c>
      <c r="AP52" s="1"/>
      <c r="AQ52" s="16">
        <v>1</v>
      </c>
      <c r="AR52" s="14"/>
      <c r="AS52" s="14"/>
      <c r="AT52" s="14"/>
      <c r="AU52" s="14"/>
      <c r="AV52" s="14"/>
      <c r="AW52" s="1"/>
      <c r="AX52" s="1"/>
      <c r="AY52" s="1"/>
      <c r="AZ52" s="1"/>
      <c r="BA52" s="1"/>
      <c r="BB52" s="1"/>
      <c r="BC52" s="1">
        <f t="shared" si="17"/>
        <v>12.857142857142858</v>
      </c>
      <c r="BD52" s="1">
        <f t="shared" si="18"/>
        <v>3.75</v>
      </c>
      <c r="BE52" s="14"/>
      <c r="BF52" s="14"/>
      <c r="BG52" s="14"/>
      <c r="BH52" s="14"/>
      <c r="BI52" s="14"/>
      <c r="BJ52" s="14"/>
      <c r="BK52" s="14"/>
      <c r="BL52" s="1">
        <f t="shared" si="19"/>
        <v>1.14026996452398</v>
      </c>
      <c r="BM52" s="1">
        <f t="shared" si="20"/>
        <v>25.107142857142858</v>
      </c>
      <c r="BN52" s="1">
        <f t="shared" si="21"/>
        <v>2.990833198380567</v>
      </c>
      <c r="BO52" s="1">
        <f t="shared" si="22"/>
        <v>42.69444683903008</v>
      </c>
      <c r="BP52" s="14"/>
      <c r="BQ52" s="14"/>
      <c r="BR52" s="17"/>
      <c r="BS52" s="14"/>
      <c r="BT52" s="14"/>
      <c r="BU52" s="14"/>
      <c r="CK52" s="1">
        <f>AO52/28</f>
        <v>1</v>
      </c>
    </row>
    <row r="53" spans="1:89" ht="13.5">
      <c r="A53" s="2" t="s">
        <v>207</v>
      </c>
      <c r="B53" s="1">
        <v>2.35</v>
      </c>
      <c r="C53" s="1">
        <v>125.43</v>
      </c>
      <c r="D53" s="1">
        <v>0.01</v>
      </c>
      <c r="E53" s="1">
        <v>2</v>
      </c>
      <c r="F53" s="2" t="s">
        <v>208</v>
      </c>
      <c r="G53" s="13">
        <v>54.1</v>
      </c>
      <c r="H53" s="13">
        <v>0.71</v>
      </c>
      <c r="I53" s="13">
        <v>18.4</v>
      </c>
      <c r="J53" s="14"/>
      <c r="K53" s="13">
        <v>7.567318</v>
      </c>
      <c r="L53" s="14"/>
      <c r="M53" s="13">
        <v>0.18</v>
      </c>
      <c r="N53" s="13">
        <v>4.99</v>
      </c>
      <c r="O53" s="13">
        <v>9.17</v>
      </c>
      <c r="P53" s="13">
        <v>3.09</v>
      </c>
      <c r="Q53" s="13">
        <v>0.79</v>
      </c>
      <c r="R53" s="13">
        <v>0.16</v>
      </c>
      <c r="S53" s="13">
        <v>0.34</v>
      </c>
      <c r="T53" s="15"/>
      <c r="U53" s="1">
        <f>G53+H53+I53+K53+M53+N53+O53+P53+Q53+R53+S53</f>
        <v>99.49731800000002</v>
      </c>
      <c r="V53" s="13">
        <v>13</v>
      </c>
      <c r="W53" s="1"/>
      <c r="X53" s="1"/>
      <c r="Y53" s="13">
        <v>413</v>
      </c>
      <c r="Z53" s="13">
        <v>64</v>
      </c>
      <c r="AA53" s="1"/>
      <c r="AB53" s="1"/>
      <c r="AC53" s="1"/>
      <c r="AD53" s="1"/>
      <c r="AE53" s="1"/>
      <c r="AF53" s="1"/>
      <c r="AG53" s="1"/>
      <c r="AH53" s="1"/>
      <c r="AI53" s="1"/>
      <c r="AJ53" s="1"/>
      <c r="AK53" s="1"/>
      <c r="AL53" s="1"/>
      <c r="AM53" s="1"/>
      <c r="AN53" s="1"/>
      <c r="AO53" s="13">
        <v>22</v>
      </c>
      <c r="AP53" s="1"/>
      <c r="AQ53" s="16">
        <v>20</v>
      </c>
      <c r="AR53" s="14"/>
      <c r="AS53" s="14"/>
      <c r="AT53" s="14"/>
      <c r="AU53" s="14"/>
      <c r="AV53" s="14"/>
      <c r="AW53" s="1"/>
      <c r="AX53" s="1"/>
      <c r="AY53" s="1"/>
      <c r="AZ53" s="1"/>
      <c r="BA53" s="1"/>
      <c r="BB53" s="1"/>
      <c r="BC53" s="1">
        <f t="shared" si="17"/>
        <v>18.772727272727273</v>
      </c>
      <c r="BD53" s="1">
        <f t="shared" si="18"/>
        <v>6.453125</v>
      </c>
      <c r="BE53" s="14"/>
      <c r="BF53" s="14"/>
      <c r="BG53" s="14"/>
      <c r="BH53" s="14"/>
      <c r="BI53" s="14"/>
      <c r="BJ53" s="14"/>
      <c r="BK53" s="14"/>
      <c r="BL53" s="1">
        <f t="shared" si="19"/>
        <v>1.2288610427779616</v>
      </c>
      <c r="BM53" s="1">
        <f t="shared" si="20"/>
        <v>25.91549295774648</v>
      </c>
      <c r="BN53" s="1">
        <f t="shared" si="21"/>
        <v>1.5164965931863728</v>
      </c>
      <c r="BO53" s="1">
        <f t="shared" si="22"/>
        <v>59.50352296951708</v>
      </c>
      <c r="BP53" s="14"/>
      <c r="BQ53" s="14"/>
      <c r="BR53" s="17"/>
      <c r="BS53" s="14"/>
      <c r="BT53" s="14"/>
      <c r="BU53" s="14"/>
      <c r="CK53" s="1">
        <f>AO53/28</f>
        <v>0.7857142857142857</v>
      </c>
    </row>
    <row r="54" spans="1:89" ht="13.5">
      <c r="A54" s="22" t="s">
        <v>207</v>
      </c>
      <c r="B54" s="1">
        <v>2.35</v>
      </c>
      <c r="C54" s="1">
        <v>125.43</v>
      </c>
      <c r="D54" s="1">
        <v>0.01</v>
      </c>
      <c r="E54" s="1">
        <v>2</v>
      </c>
      <c r="F54" s="2" t="s">
        <v>209</v>
      </c>
      <c r="G54" s="13">
        <v>59.85</v>
      </c>
      <c r="H54" s="13">
        <v>0.57</v>
      </c>
      <c r="I54" s="13">
        <v>17.67</v>
      </c>
      <c r="J54" s="14"/>
      <c r="K54" s="13">
        <v>6.505554000000001</v>
      </c>
      <c r="L54" s="14"/>
      <c r="M54" s="13">
        <v>0.18</v>
      </c>
      <c r="N54" s="13">
        <v>2.88</v>
      </c>
      <c r="O54" s="13">
        <v>6.9</v>
      </c>
      <c r="P54" s="13">
        <v>3.6</v>
      </c>
      <c r="Q54" s="13">
        <v>0.97</v>
      </c>
      <c r="R54" s="13">
        <v>0.15</v>
      </c>
      <c r="S54" s="13">
        <v>0.51</v>
      </c>
      <c r="T54" s="15"/>
      <c r="U54" s="1">
        <f>G54+H54+I54+K54+M54+N54+O54+P54+Q54+R54+S54</f>
        <v>99.78555400000002</v>
      </c>
      <c r="V54" s="13">
        <v>12</v>
      </c>
      <c r="W54" s="1"/>
      <c r="X54" s="1"/>
      <c r="Y54" s="13">
        <v>407</v>
      </c>
      <c r="Z54" s="13">
        <v>76</v>
      </c>
      <c r="AA54" s="1"/>
      <c r="AB54" s="1"/>
      <c r="AC54" s="1"/>
      <c r="AD54" s="1"/>
      <c r="AE54" s="1"/>
      <c r="AF54" s="1"/>
      <c r="AG54" s="1"/>
      <c r="AH54" s="1"/>
      <c r="AI54" s="1"/>
      <c r="AJ54" s="1"/>
      <c r="AK54" s="1"/>
      <c r="AL54" s="1"/>
      <c r="AM54" s="1"/>
      <c r="AN54" s="1"/>
      <c r="AO54" s="13">
        <v>23</v>
      </c>
      <c r="AP54" s="1"/>
      <c r="AQ54" s="16">
        <v>1</v>
      </c>
      <c r="AR54" s="14"/>
      <c r="AS54" s="14"/>
      <c r="AT54" s="14"/>
      <c r="AU54" s="14"/>
      <c r="AV54" s="14"/>
      <c r="AW54" s="1"/>
      <c r="AX54" s="1"/>
      <c r="AY54" s="1"/>
      <c r="AZ54" s="1"/>
      <c r="BA54" s="1"/>
      <c r="BB54" s="1"/>
      <c r="BC54" s="1">
        <f t="shared" si="17"/>
        <v>17.695652173913043</v>
      </c>
      <c r="BD54" s="1">
        <f t="shared" si="18"/>
        <v>5.355263157894737</v>
      </c>
      <c r="BE54" s="14"/>
      <c r="BF54" s="14"/>
      <c r="BG54" s="14"/>
      <c r="BH54" s="14"/>
      <c r="BI54" s="14"/>
      <c r="BJ54" s="14"/>
      <c r="BK54" s="14"/>
      <c r="BL54" s="1">
        <f t="shared" si="19"/>
        <v>1.104563520993018</v>
      </c>
      <c r="BM54" s="1">
        <f t="shared" si="20"/>
        <v>31.000000000000007</v>
      </c>
      <c r="BN54" s="1">
        <f t="shared" si="21"/>
        <v>2.2588729166666672</v>
      </c>
      <c r="BO54" s="1">
        <f t="shared" si="22"/>
        <v>49.6589392684283</v>
      </c>
      <c r="BP54" s="14"/>
      <c r="BQ54" s="14"/>
      <c r="BR54" s="17"/>
      <c r="BS54" s="14"/>
      <c r="BT54" s="14"/>
      <c r="BU54" s="14"/>
      <c r="CK54" s="1">
        <f>AO54/28</f>
        <v>0.8214285714285714</v>
      </c>
    </row>
    <row r="55" spans="1:91" ht="13.5">
      <c r="A55" t="s">
        <v>78</v>
      </c>
      <c r="B55" s="31">
        <v>2.347777777777778</v>
      </c>
      <c r="C55" s="31">
        <v>125.41055555555556</v>
      </c>
      <c r="D55" t="s">
        <v>128</v>
      </c>
      <c r="E55" t="s">
        <v>128</v>
      </c>
      <c r="F55" t="s">
        <v>79</v>
      </c>
      <c r="G55">
        <v>65.96</v>
      </c>
      <c r="H55">
        <v>0.91</v>
      </c>
      <c r="I55">
        <v>15.59</v>
      </c>
      <c r="K55" s="32">
        <v>4.9489605</v>
      </c>
      <c r="M55">
        <v>0.14</v>
      </c>
      <c r="N55">
        <v>1.22</v>
      </c>
      <c r="O55">
        <v>3.85</v>
      </c>
      <c r="P55">
        <v>3.91</v>
      </c>
      <c r="Q55">
        <v>2.13</v>
      </c>
      <c r="R55">
        <v>0.24</v>
      </c>
      <c r="U55" s="32">
        <v>98.89896049999997</v>
      </c>
      <c r="V55">
        <v>22.9</v>
      </c>
      <c r="W55">
        <v>283</v>
      </c>
      <c r="X55">
        <v>3.39</v>
      </c>
      <c r="Y55">
        <v>241</v>
      </c>
      <c r="Z55">
        <v>159</v>
      </c>
      <c r="AA55">
        <v>11.3</v>
      </c>
      <c r="AB55">
        <v>28.5</v>
      </c>
      <c r="AC55">
        <v>4.45</v>
      </c>
      <c r="AD55">
        <v>21.5</v>
      </c>
      <c r="AE55">
        <v>6.01</v>
      </c>
      <c r="AF55">
        <v>1.73</v>
      </c>
      <c r="AG55">
        <v>7.09</v>
      </c>
      <c r="AH55">
        <v>1.19</v>
      </c>
      <c r="AI55">
        <v>7.64</v>
      </c>
      <c r="AJ55">
        <v>1.61</v>
      </c>
      <c r="AK55">
        <v>4.86</v>
      </c>
      <c r="AL55">
        <v>0.713</v>
      </c>
      <c r="AM55">
        <v>4.78</v>
      </c>
      <c r="AN55">
        <v>0.721</v>
      </c>
      <c r="AO55">
        <v>40.3</v>
      </c>
      <c r="AW55">
        <v>6.24</v>
      </c>
      <c r="AX55">
        <v>0.657</v>
      </c>
      <c r="AY55">
        <v>1.69</v>
      </c>
      <c r="AZ55">
        <v>0.717</v>
      </c>
      <c r="BA55">
        <v>0.058</v>
      </c>
      <c r="BB55">
        <v>4.75</v>
      </c>
      <c r="BC55" s="1">
        <f t="shared" si="17"/>
        <v>5.9801488833746905</v>
      </c>
      <c r="BD55" s="1">
        <f t="shared" si="18"/>
        <v>1.5157232704402517</v>
      </c>
      <c r="BE55" s="1">
        <f>W55/Z55</f>
        <v>1.779874213836478</v>
      </c>
      <c r="BF55" s="25">
        <f>X55/Z55</f>
        <v>0.02132075471698113</v>
      </c>
      <c r="BG55" s="26">
        <f>X55/AO55</f>
        <v>0.08411910669975187</v>
      </c>
      <c r="BH55" s="25">
        <f>AY55/Z55</f>
        <v>0.010628930817610063</v>
      </c>
      <c r="BK55" s="11">
        <v>0.5157738318108024</v>
      </c>
      <c r="BL55" s="1">
        <f t="shared" si="19"/>
        <v>1.0094823041567713</v>
      </c>
      <c r="BM55" s="1">
        <f t="shared" si="20"/>
        <v>17.13186813186813</v>
      </c>
      <c r="BN55" s="1">
        <f t="shared" si="21"/>
        <v>4.056525000000001</v>
      </c>
      <c r="BO55" s="1">
        <f t="shared" si="22"/>
        <v>35.45488582989065</v>
      </c>
      <c r="BW55" s="1">
        <f>AA55/2.5</f>
        <v>4.5200000000000005</v>
      </c>
      <c r="BX55" s="1">
        <f>AB55/7.5</f>
        <v>3.8</v>
      </c>
      <c r="BY55" s="1">
        <f>AC55/1.32</f>
        <v>3.371212121212121</v>
      </c>
      <c r="BZ55" s="1">
        <f>AD55/7.4</f>
        <v>2.9054054054054053</v>
      </c>
      <c r="CA55" s="1">
        <f>AE55/2.63</f>
        <v>2.285171102661597</v>
      </c>
      <c r="CB55" s="1">
        <f>AF55/1.02</f>
        <v>1.696078431372549</v>
      </c>
      <c r="CC55" s="1">
        <f>AG55/3.68</f>
        <v>1.9266304347826086</v>
      </c>
      <c r="CD55" s="1">
        <f>AH55/0.67</f>
        <v>1.7761194029850744</v>
      </c>
      <c r="CE55" s="1">
        <f>AI55/4.55</f>
        <v>1.6791208791208792</v>
      </c>
      <c r="CF55" s="1">
        <f>AJ55/1.01</f>
        <v>1.5940594059405941</v>
      </c>
      <c r="CG55" s="1">
        <f>AK55/2.97</f>
        <v>1.6363636363636365</v>
      </c>
      <c r="CH55" s="1">
        <f>AL55/0.456</f>
        <v>1.56359649122807</v>
      </c>
      <c r="CI55" s="1">
        <f>AM55/3.05</f>
        <v>1.5672131147540986</v>
      </c>
      <c r="CJ55" s="1">
        <f>AN55/0.455</f>
        <v>1.5846153846153845</v>
      </c>
      <c r="CK55" s="1">
        <f>AO55/28</f>
        <v>1.4392857142857143</v>
      </c>
      <c r="CL55" s="11">
        <f t="shared" si="10"/>
        <v>0.8170149487790975</v>
      </c>
      <c r="CM55" s="11">
        <f t="shared" si="11"/>
        <v>0.5213170698276668</v>
      </c>
    </row>
    <row r="56" spans="1:89" ht="13.5">
      <c r="A56" s="29" t="s">
        <v>210</v>
      </c>
      <c r="B56" s="1">
        <v>2.3</v>
      </c>
      <c r="C56" s="1">
        <v>125.37</v>
      </c>
      <c r="D56" s="1">
        <v>0</v>
      </c>
      <c r="E56" s="1">
        <v>2</v>
      </c>
      <c r="F56" s="1" t="s">
        <v>211</v>
      </c>
      <c r="G56" s="1">
        <v>52.19</v>
      </c>
      <c r="H56" s="1">
        <v>0.69</v>
      </c>
      <c r="I56" s="1">
        <v>19.54</v>
      </c>
      <c r="J56" s="14"/>
      <c r="K56" s="1">
        <v>8.413569693152164</v>
      </c>
      <c r="L56" s="14"/>
      <c r="M56" s="1">
        <v>0.19</v>
      </c>
      <c r="N56" s="1">
        <v>4.64</v>
      </c>
      <c r="O56" s="1">
        <v>9.91</v>
      </c>
      <c r="P56" s="1">
        <v>2.82</v>
      </c>
      <c r="Q56" s="1">
        <v>0.54</v>
      </c>
      <c r="R56" s="1">
        <v>0.13</v>
      </c>
      <c r="S56" s="15"/>
      <c r="T56" s="1">
        <v>0</v>
      </c>
      <c r="U56" s="1">
        <f>G56+H56+I56+K56+M56+N56+O56+P56+Q56+R56+T56</f>
        <v>99.06356969315215</v>
      </c>
      <c r="V56" s="1">
        <v>9</v>
      </c>
      <c r="W56" s="1">
        <v>116</v>
      </c>
      <c r="X56" s="1"/>
      <c r="Y56" s="1">
        <v>405</v>
      </c>
      <c r="Z56" s="1">
        <v>48</v>
      </c>
      <c r="AA56" s="1"/>
      <c r="AB56" s="1"/>
      <c r="AC56" s="1"/>
      <c r="AD56" s="1"/>
      <c r="AE56" s="1"/>
      <c r="AF56" s="1"/>
      <c r="AG56" s="1"/>
      <c r="AH56" s="1"/>
      <c r="AI56" s="1"/>
      <c r="AJ56" s="1"/>
      <c r="AK56" s="1"/>
      <c r="AL56" s="1"/>
      <c r="AM56" s="1"/>
      <c r="AN56" s="1"/>
      <c r="AO56" s="1">
        <v>17</v>
      </c>
      <c r="AP56" s="1"/>
      <c r="AQ56" s="14">
        <v>9</v>
      </c>
      <c r="AR56" s="14"/>
      <c r="AS56" s="14"/>
      <c r="AT56" s="14"/>
      <c r="AU56" s="14"/>
      <c r="AV56" s="14"/>
      <c r="AW56" s="1"/>
      <c r="AX56" s="1">
        <v>0.6</v>
      </c>
      <c r="AY56" s="1"/>
      <c r="AZ56" s="1"/>
      <c r="BA56" s="1"/>
      <c r="BB56" s="1"/>
      <c r="BC56" s="1">
        <f t="shared" si="17"/>
        <v>23.823529411764707</v>
      </c>
      <c r="BD56" s="1">
        <f t="shared" si="18"/>
        <v>8.4375</v>
      </c>
      <c r="BE56" s="1">
        <f>W56/Z56</f>
        <v>2.4166666666666665</v>
      </c>
      <c r="BF56" s="14"/>
      <c r="BG56" s="14"/>
      <c r="BH56" s="14"/>
      <c r="BI56" s="14"/>
      <c r="BJ56" s="14"/>
      <c r="BK56" s="14"/>
      <c r="BL56" s="1">
        <f t="shared" si="19"/>
        <v>1.1894423825884834</v>
      </c>
      <c r="BM56" s="1">
        <f t="shared" si="20"/>
        <v>28.318840579710145</v>
      </c>
      <c r="BN56" s="1">
        <f t="shared" si="21"/>
        <v>1.813269330420725</v>
      </c>
      <c r="BO56" s="1">
        <f t="shared" si="22"/>
        <v>55.134137202518865</v>
      </c>
      <c r="BP56" s="21" t="s">
        <v>212</v>
      </c>
      <c r="BQ56" s="14"/>
      <c r="BR56" s="17"/>
      <c r="BS56" s="14"/>
      <c r="BT56" s="14"/>
      <c r="BU56" s="14"/>
      <c r="CK56" s="1">
        <f>AO56/28</f>
        <v>0.6071428571428571</v>
      </c>
    </row>
    <row r="57" spans="1:89" ht="13.5">
      <c r="A57" s="29" t="s">
        <v>213</v>
      </c>
      <c r="B57" s="1">
        <v>2.3</v>
      </c>
      <c r="C57" s="1">
        <v>125.37</v>
      </c>
      <c r="D57" s="1">
        <v>0</v>
      </c>
      <c r="E57" s="1">
        <v>2</v>
      </c>
      <c r="F57" s="1" t="s">
        <v>187</v>
      </c>
      <c r="G57" s="1">
        <v>56.65</v>
      </c>
      <c r="H57" s="1">
        <v>0.58</v>
      </c>
      <c r="I57" s="1">
        <v>18.66</v>
      </c>
      <c r="J57" s="14"/>
      <c r="K57" s="1">
        <v>7.315756321425359</v>
      </c>
      <c r="L57" s="14"/>
      <c r="M57" s="1">
        <v>0.19</v>
      </c>
      <c r="N57" s="1">
        <v>3.26</v>
      </c>
      <c r="O57" s="1">
        <v>8.29</v>
      </c>
      <c r="P57" s="1">
        <v>3.35</v>
      </c>
      <c r="Q57" s="1">
        <v>0.72</v>
      </c>
      <c r="R57" s="1">
        <v>0.17</v>
      </c>
      <c r="S57" s="15"/>
      <c r="T57" s="1">
        <v>0</v>
      </c>
      <c r="U57" s="1">
        <f>G57+H57+I57+K57+M57+N57+O57+P57+Q57+R57+T57</f>
        <v>99.18575632142536</v>
      </c>
      <c r="V57" s="1">
        <v>12</v>
      </c>
      <c r="W57" s="1"/>
      <c r="X57" s="1"/>
      <c r="Y57" s="1">
        <v>435</v>
      </c>
      <c r="Z57" s="1">
        <v>65</v>
      </c>
      <c r="AA57" s="1"/>
      <c r="AB57" s="1"/>
      <c r="AC57" s="1"/>
      <c r="AD57" s="1"/>
      <c r="AE57" s="1"/>
      <c r="AF57" s="1"/>
      <c r="AG57" s="1"/>
      <c r="AH57" s="1"/>
      <c r="AI57" s="1"/>
      <c r="AJ57" s="1"/>
      <c r="AK57" s="1"/>
      <c r="AL57" s="1"/>
      <c r="AM57" s="1"/>
      <c r="AN57" s="1"/>
      <c r="AO57" s="1">
        <v>21</v>
      </c>
      <c r="AP57" s="1"/>
      <c r="AQ57" s="14"/>
      <c r="AR57" s="14"/>
      <c r="AS57" s="14"/>
      <c r="AT57" s="14"/>
      <c r="AU57" s="14"/>
      <c r="AV57" s="14"/>
      <c r="AW57" s="1"/>
      <c r="AX57" s="1"/>
      <c r="AY57" s="1"/>
      <c r="AZ57" s="1"/>
      <c r="BA57" s="1"/>
      <c r="BB57" s="1"/>
      <c r="BC57" s="1">
        <f t="shared" si="17"/>
        <v>20.714285714285715</v>
      </c>
      <c r="BD57" s="1">
        <f t="shared" si="18"/>
        <v>6.6923076923076925</v>
      </c>
      <c r="BE57" s="14"/>
      <c r="BF57" s="14"/>
      <c r="BG57" s="14"/>
      <c r="BH57" s="14"/>
      <c r="BI57" s="14"/>
      <c r="BJ57" s="14"/>
      <c r="BK57" s="14"/>
      <c r="BL57" s="1">
        <f t="shared" si="19"/>
        <v>1.1448557809415918</v>
      </c>
      <c r="BM57" s="1">
        <f t="shared" si="20"/>
        <v>32.17241379310345</v>
      </c>
      <c r="BN57" s="1">
        <f t="shared" si="21"/>
        <v>2.2440970311120734</v>
      </c>
      <c r="BO57" s="1">
        <f t="shared" si="22"/>
        <v>49.82300352977446</v>
      </c>
      <c r="BP57" s="14"/>
      <c r="BQ57" s="14"/>
      <c r="BR57" s="17"/>
      <c r="BS57" s="14"/>
      <c r="BT57" s="14"/>
      <c r="BU57" s="14"/>
      <c r="CK57" s="1">
        <f>AO57/28</f>
        <v>0.75</v>
      </c>
    </row>
    <row r="58" spans="1:91" ht="13.5">
      <c r="A58" s="33" t="s">
        <v>80</v>
      </c>
      <c r="B58" s="31">
        <v>2.298611111111111</v>
      </c>
      <c r="C58" s="31">
        <v>125.36777777777777</v>
      </c>
      <c r="D58" t="s">
        <v>128</v>
      </c>
      <c r="E58" t="s">
        <v>128</v>
      </c>
      <c r="F58" t="s">
        <v>81</v>
      </c>
      <c r="G58">
        <v>53.77</v>
      </c>
      <c r="H58">
        <v>0.65</v>
      </c>
      <c r="I58">
        <v>19.11</v>
      </c>
      <c r="K58" s="32">
        <v>7.990321680000001</v>
      </c>
      <c r="M58">
        <v>0.19</v>
      </c>
      <c r="N58">
        <v>4.11</v>
      </c>
      <c r="O58">
        <v>9.12</v>
      </c>
      <c r="P58">
        <v>3.4</v>
      </c>
      <c r="Q58">
        <v>0.63</v>
      </c>
      <c r="R58">
        <v>0.14</v>
      </c>
      <c r="U58" s="32">
        <v>99.11032168</v>
      </c>
      <c r="V58">
        <v>8.77</v>
      </c>
      <c r="W58">
        <v>130</v>
      </c>
      <c r="X58">
        <v>0.946</v>
      </c>
      <c r="Y58">
        <v>407</v>
      </c>
      <c r="Z58">
        <v>44.2</v>
      </c>
      <c r="AA58">
        <v>4.19</v>
      </c>
      <c r="AB58">
        <v>10.7</v>
      </c>
      <c r="AC58">
        <v>1.57</v>
      </c>
      <c r="AD58">
        <v>7.7</v>
      </c>
      <c r="AE58">
        <v>2.2</v>
      </c>
      <c r="AF58">
        <v>0.875</v>
      </c>
      <c r="AG58">
        <v>2.65</v>
      </c>
      <c r="AH58">
        <v>0.456</v>
      </c>
      <c r="AI58">
        <v>2.92</v>
      </c>
      <c r="AJ58">
        <v>0.637</v>
      </c>
      <c r="AK58">
        <v>1.93</v>
      </c>
      <c r="AL58">
        <v>0.284</v>
      </c>
      <c r="AM58">
        <v>1.94</v>
      </c>
      <c r="AN58">
        <v>0.301</v>
      </c>
      <c r="AO58">
        <v>15.9</v>
      </c>
      <c r="AW58">
        <v>3.87</v>
      </c>
      <c r="AX58">
        <v>0.477</v>
      </c>
      <c r="AY58">
        <v>0.566</v>
      </c>
      <c r="AZ58">
        <v>0.174</v>
      </c>
      <c r="BA58">
        <v>0.02</v>
      </c>
      <c r="BB58">
        <v>1.37</v>
      </c>
      <c r="BC58" s="1">
        <f t="shared" si="17"/>
        <v>25.59748427672956</v>
      </c>
      <c r="BD58" s="1">
        <f t="shared" si="18"/>
        <v>9.20814479638009</v>
      </c>
      <c r="BE58" s="1">
        <f aca="true" t="shared" si="25" ref="BE58:BE79">W58/Z58</f>
        <v>2.941176470588235</v>
      </c>
      <c r="BF58" s="25">
        <f aca="true" t="shared" si="26" ref="BF58:BF65">X58/Z58</f>
        <v>0.021402714932126695</v>
      </c>
      <c r="BG58" s="26">
        <f aca="true" t="shared" si="27" ref="BG58:BG65">X58/AO58</f>
        <v>0.059496855345911946</v>
      </c>
      <c r="BH58" s="25">
        <f aca="true" t="shared" si="28" ref="BH58:BH66">AY58/Z58</f>
        <v>0.012805429864253391</v>
      </c>
      <c r="BK58" s="11">
        <v>1.7376947814885846</v>
      </c>
      <c r="BL58" s="1">
        <f t="shared" si="19"/>
        <v>1.1960713260264186</v>
      </c>
      <c r="BM58" s="1">
        <f t="shared" si="20"/>
        <v>29.4</v>
      </c>
      <c r="BN58" s="1">
        <f t="shared" si="21"/>
        <v>1.944117197080292</v>
      </c>
      <c r="BO58" s="1">
        <f t="shared" si="22"/>
        <v>53.405104824099794</v>
      </c>
      <c r="BV58" s="16"/>
      <c r="BW58" s="1">
        <f>AA58/2.5</f>
        <v>1.6760000000000002</v>
      </c>
      <c r="BX58" s="1">
        <f>AB58/7.5</f>
        <v>1.4266666666666665</v>
      </c>
      <c r="BY58" s="1">
        <f>AC58/1.32</f>
        <v>1.1893939393939394</v>
      </c>
      <c r="BZ58" s="1">
        <f>AD58/7.4</f>
        <v>1.0405405405405406</v>
      </c>
      <c r="CA58" s="1">
        <f>AE58/2.63</f>
        <v>0.8365019011406846</v>
      </c>
      <c r="CB58" s="1">
        <f>AF58/1.02</f>
        <v>0.8578431372549019</v>
      </c>
      <c r="CC58" s="1">
        <f>AG58/3.68</f>
        <v>0.7201086956521738</v>
      </c>
      <c r="CD58" s="1">
        <f>AH58/0.67</f>
        <v>0.6805970149253732</v>
      </c>
      <c r="CE58" s="1">
        <f>AI58/4.55</f>
        <v>0.6417582417582418</v>
      </c>
      <c r="CF58" s="1">
        <f>AJ58/1.01</f>
        <v>0.6306930693069307</v>
      </c>
      <c r="CG58" s="1">
        <f>AK58/2.97</f>
        <v>0.6498316498316498</v>
      </c>
      <c r="CH58" s="1">
        <f>AL58/0.456</f>
        <v>0.6228070175438596</v>
      </c>
      <c r="CI58" s="1">
        <f>AM58/3.05</f>
        <v>0.6360655737704918</v>
      </c>
      <c r="CJ58" s="1">
        <f>AN58/0.455</f>
        <v>0.6615384615384615</v>
      </c>
      <c r="CK58" s="1">
        <f>AO58/28</f>
        <v>0.5678571428571428</v>
      </c>
      <c r="CL58" s="11">
        <f t="shared" si="10"/>
        <v>1.1133856097740382</v>
      </c>
      <c r="CM58" s="11">
        <f t="shared" si="11"/>
        <v>1.75042582979939</v>
      </c>
    </row>
    <row r="59" spans="1:91" ht="13.5">
      <c r="A59" s="33" t="s">
        <v>80</v>
      </c>
      <c r="B59" s="31">
        <v>2.298611111111111</v>
      </c>
      <c r="C59" s="31">
        <v>125.36777777777777</v>
      </c>
      <c r="D59" t="s">
        <v>128</v>
      </c>
      <c r="E59" t="s">
        <v>128</v>
      </c>
      <c r="F59" t="s">
        <v>82</v>
      </c>
      <c r="G59">
        <v>54.91</v>
      </c>
      <c r="H59">
        <v>0.61</v>
      </c>
      <c r="I59">
        <v>19.04</v>
      </c>
      <c r="K59" s="32">
        <v>7.846351920000001</v>
      </c>
      <c r="M59">
        <v>0.2</v>
      </c>
      <c r="N59">
        <v>3.8</v>
      </c>
      <c r="O59">
        <v>8.65</v>
      </c>
      <c r="P59">
        <v>3.21</v>
      </c>
      <c r="Q59">
        <v>0.69</v>
      </c>
      <c r="R59">
        <v>0.17</v>
      </c>
      <c r="U59" s="32">
        <v>99.12635192</v>
      </c>
      <c r="V59">
        <v>8.37</v>
      </c>
      <c r="W59">
        <v>117</v>
      </c>
      <c r="X59">
        <v>0.915</v>
      </c>
      <c r="Y59">
        <v>401</v>
      </c>
      <c r="Z59">
        <v>40.2</v>
      </c>
      <c r="AA59">
        <v>3.9</v>
      </c>
      <c r="AB59">
        <v>9.93</v>
      </c>
      <c r="AC59">
        <v>1.48</v>
      </c>
      <c r="AD59">
        <v>7.28</v>
      </c>
      <c r="AE59">
        <v>2.13</v>
      </c>
      <c r="AF59">
        <v>0.835</v>
      </c>
      <c r="AG59">
        <v>2.59</v>
      </c>
      <c r="AH59">
        <v>0.441</v>
      </c>
      <c r="AI59">
        <v>2.86</v>
      </c>
      <c r="AJ59">
        <v>0.614</v>
      </c>
      <c r="AK59">
        <v>1.86</v>
      </c>
      <c r="AL59">
        <v>0.273</v>
      </c>
      <c r="AM59">
        <v>1.84</v>
      </c>
      <c r="AN59">
        <v>0.285</v>
      </c>
      <c r="AO59">
        <v>15.5</v>
      </c>
      <c r="AW59">
        <v>3.91</v>
      </c>
      <c r="AX59">
        <v>0.632</v>
      </c>
      <c r="AY59">
        <v>0.544</v>
      </c>
      <c r="AZ59">
        <v>0.16</v>
      </c>
      <c r="BA59">
        <v>0.059</v>
      </c>
      <c r="BB59">
        <v>1.27</v>
      </c>
      <c r="BC59" s="1">
        <f t="shared" si="17"/>
        <v>25.870967741935484</v>
      </c>
      <c r="BD59" s="1">
        <f t="shared" si="18"/>
        <v>9.975124378109452</v>
      </c>
      <c r="BE59" s="1">
        <f t="shared" si="25"/>
        <v>2.9104477611940296</v>
      </c>
      <c r="BF59" s="25">
        <f t="shared" si="26"/>
        <v>0.022761194029850745</v>
      </c>
      <c r="BG59" s="26">
        <f t="shared" si="27"/>
        <v>0.05903225806451613</v>
      </c>
      <c r="BH59" s="25">
        <f t="shared" si="28"/>
        <v>0.013532338308457712</v>
      </c>
      <c r="BK59" s="11">
        <v>1.7973407457273063</v>
      </c>
      <c r="BL59" s="1">
        <f t="shared" si="19"/>
        <v>1.1425821173543214</v>
      </c>
      <c r="BM59" s="1">
        <f t="shared" si="20"/>
        <v>31.21311475409836</v>
      </c>
      <c r="BN59" s="1">
        <f t="shared" si="21"/>
        <v>2.0648294526315794</v>
      </c>
      <c r="BO59" s="1">
        <f t="shared" si="22"/>
        <v>51.903472270890674</v>
      </c>
      <c r="BV59" s="16"/>
      <c r="BW59" s="1">
        <f>AA59/2.5</f>
        <v>1.56</v>
      </c>
      <c r="BX59" s="1">
        <f>AB59/7.5</f>
        <v>1.324</v>
      </c>
      <c r="BY59" s="1">
        <f>AC59/1.32</f>
        <v>1.121212121212121</v>
      </c>
      <c r="BZ59" s="1">
        <f>AD59/7.4</f>
        <v>0.9837837837837837</v>
      </c>
      <c r="CA59" s="1">
        <f>AE59/2.63</f>
        <v>0.8098859315589354</v>
      </c>
      <c r="CB59" s="1">
        <f>AF59/1.02</f>
        <v>0.8186274509803921</v>
      </c>
      <c r="CC59" s="1">
        <f>AG59/3.68</f>
        <v>0.7038043478260869</v>
      </c>
      <c r="CD59" s="1">
        <f>AH59/0.67</f>
        <v>0.6582089552238806</v>
      </c>
      <c r="CE59" s="1">
        <f>AI59/4.55</f>
        <v>0.6285714285714286</v>
      </c>
      <c r="CF59" s="1">
        <f>AJ59/1.01</f>
        <v>0.6079207920792079</v>
      </c>
      <c r="CG59" s="1">
        <f>AK59/2.97</f>
        <v>0.6262626262626263</v>
      </c>
      <c r="CH59" s="1">
        <f>AL59/0.456</f>
        <v>0.5986842105263158</v>
      </c>
      <c r="CI59" s="1">
        <f>AM59/3.05</f>
        <v>0.6032786885245902</v>
      </c>
      <c r="CJ59" s="1">
        <f>AN59/0.455</f>
        <v>0.6263736263736263</v>
      </c>
      <c r="CK59" s="1">
        <f>AO59/28</f>
        <v>0.5535714285714286</v>
      </c>
      <c r="CL59" s="11">
        <f t="shared" si="10"/>
        <v>1.0933396498366394</v>
      </c>
      <c r="CM59" s="11">
        <f t="shared" si="11"/>
        <v>1.8123293108705163</v>
      </c>
    </row>
    <row r="60" spans="1:91" ht="13.5">
      <c r="A60" s="33" t="s">
        <v>80</v>
      </c>
      <c r="B60" s="31">
        <v>2.298611111111111</v>
      </c>
      <c r="C60" s="31">
        <v>125.36777777777777</v>
      </c>
      <c r="D60" t="s">
        <v>128</v>
      </c>
      <c r="E60" t="s">
        <v>128</v>
      </c>
      <c r="F60" t="s">
        <v>83</v>
      </c>
      <c r="G60">
        <v>43.54</v>
      </c>
      <c r="H60">
        <v>1.02</v>
      </c>
      <c r="I60">
        <v>20.38</v>
      </c>
      <c r="K60" s="32">
        <v>11.67954678</v>
      </c>
      <c r="M60">
        <v>0.19</v>
      </c>
      <c r="N60">
        <v>7.23</v>
      </c>
      <c r="O60">
        <v>12.89</v>
      </c>
      <c r="P60">
        <v>1.58</v>
      </c>
      <c r="Q60">
        <v>0.17</v>
      </c>
      <c r="R60">
        <v>0.03</v>
      </c>
      <c r="U60" s="32">
        <v>98.70954678</v>
      </c>
      <c r="V60">
        <v>1.48</v>
      </c>
      <c r="W60">
        <v>31.4</v>
      </c>
      <c r="X60">
        <v>0.378</v>
      </c>
      <c r="Y60">
        <v>365</v>
      </c>
      <c r="Z60">
        <v>13.5</v>
      </c>
      <c r="AA60">
        <v>1.09</v>
      </c>
      <c r="AB60">
        <v>3.58</v>
      </c>
      <c r="AC60">
        <v>0.714</v>
      </c>
      <c r="AD60">
        <v>4.58</v>
      </c>
      <c r="AE60">
        <v>1.88</v>
      </c>
      <c r="AF60">
        <v>0.809</v>
      </c>
      <c r="AG60">
        <v>2.65</v>
      </c>
      <c r="AH60">
        <v>0.465</v>
      </c>
      <c r="AI60">
        <v>3.13</v>
      </c>
      <c r="AJ60">
        <v>0.665</v>
      </c>
      <c r="AK60">
        <v>1.95</v>
      </c>
      <c r="AL60">
        <v>0.271</v>
      </c>
      <c r="AM60">
        <v>1.75</v>
      </c>
      <c r="AN60">
        <v>0.256</v>
      </c>
      <c r="AO60">
        <v>15.8</v>
      </c>
      <c r="AW60">
        <v>0.923</v>
      </c>
      <c r="AX60">
        <v>0.104</v>
      </c>
      <c r="AY60">
        <v>0.077</v>
      </c>
      <c r="AZ60">
        <v>0.022</v>
      </c>
      <c r="BA60">
        <v>0.109</v>
      </c>
      <c r="BB60">
        <v>0.575</v>
      </c>
      <c r="BC60" s="1">
        <f t="shared" si="17"/>
        <v>23.10126582278481</v>
      </c>
      <c r="BD60" s="1">
        <f t="shared" si="18"/>
        <v>27.037037037037038</v>
      </c>
      <c r="BE60" s="1">
        <f t="shared" si="25"/>
        <v>2.325925925925926</v>
      </c>
      <c r="BF60" s="25">
        <f t="shared" si="26"/>
        <v>0.028</v>
      </c>
      <c r="BG60" s="26">
        <f t="shared" si="27"/>
        <v>0.023924050632911392</v>
      </c>
      <c r="BH60" s="25">
        <f t="shared" si="28"/>
        <v>0.005703703703703704</v>
      </c>
      <c r="BK60" s="11">
        <v>1.9266820997391625</v>
      </c>
      <c r="BL60" s="1">
        <f t="shared" si="19"/>
        <v>1.2865275168986732</v>
      </c>
      <c r="BM60" s="1">
        <f t="shared" si="20"/>
        <v>19.980392156862745</v>
      </c>
      <c r="BN60" s="1">
        <f t="shared" si="21"/>
        <v>1.6154283236514524</v>
      </c>
      <c r="BO60" s="1">
        <f t="shared" si="22"/>
        <v>57.971978770295685</v>
      </c>
      <c r="BV60" s="16"/>
      <c r="BW60" s="1">
        <f>AA60/2.5</f>
        <v>0.43600000000000005</v>
      </c>
      <c r="BX60" s="1">
        <f>AB60/7.5</f>
        <v>0.47733333333333333</v>
      </c>
      <c r="BY60" s="1">
        <f>AC60/1.32</f>
        <v>0.5409090909090909</v>
      </c>
      <c r="BZ60" s="1">
        <f>AD60/7.4</f>
        <v>0.6189189189189189</v>
      </c>
      <c r="CA60" s="1">
        <f>AE60/2.63</f>
        <v>0.714828897338403</v>
      </c>
      <c r="CB60" s="1">
        <f>AF60/1.02</f>
        <v>0.7931372549019609</v>
      </c>
      <c r="CC60" s="1">
        <f>AG60/3.68</f>
        <v>0.7201086956521738</v>
      </c>
      <c r="CD60" s="1">
        <f>AH60/0.67</f>
        <v>0.6940298507462687</v>
      </c>
      <c r="CE60" s="1">
        <f>AI60/4.55</f>
        <v>0.6879120879120879</v>
      </c>
      <c r="CF60" s="1">
        <f>AJ60/1.01</f>
        <v>0.6584158415841584</v>
      </c>
      <c r="CG60" s="1">
        <f>AK60/2.97</f>
        <v>0.6565656565656565</v>
      </c>
      <c r="CH60" s="1">
        <f>AL60/0.456</f>
        <v>0.5942982456140351</v>
      </c>
      <c r="CI60" s="1">
        <f>AM60/3.05</f>
        <v>0.5737704918032788</v>
      </c>
      <c r="CJ60" s="1">
        <f>AN60/0.455</f>
        <v>0.5626373626373626</v>
      </c>
      <c r="CK60" s="1">
        <f>AO60/28</f>
        <v>0.5642857142857143</v>
      </c>
      <c r="CL60" s="11">
        <f t="shared" si="10"/>
        <v>1.0903550987790052</v>
      </c>
      <c r="CM60" s="11">
        <f t="shared" si="11"/>
        <v>1.9003331721576944</v>
      </c>
    </row>
    <row r="61" spans="1:91" ht="13.5">
      <c r="A61" s="33" t="s">
        <v>80</v>
      </c>
      <c r="B61" s="31">
        <v>2.298611111111111</v>
      </c>
      <c r="C61" s="31">
        <v>125.36777777777777</v>
      </c>
      <c r="D61" t="s">
        <v>128</v>
      </c>
      <c r="E61" t="s">
        <v>128</v>
      </c>
      <c r="F61" t="s">
        <v>84</v>
      </c>
      <c r="G61">
        <v>52.19</v>
      </c>
      <c r="H61">
        <v>0.69</v>
      </c>
      <c r="I61">
        <v>19.54</v>
      </c>
      <c r="K61" s="32">
        <v>8.41323285</v>
      </c>
      <c r="M61">
        <v>0.19</v>
      </c>
      <c r="N61">
        <v>4.64</v>
      </c>
      <c r="O61">
        <v>9.91</v>
      </c>
      <c r="P61">
        <v>2.82</v>
      </c>
      <c r="Q61">
        <v>0.54</v>
      </c>
      <c r="R61">
        <v>0.13</v>
      </c>
      <c r="U61" s="32">
        <v>99.06323284999998</v>
      </c>
      <c r="V61">
        <v>8.37</v>
      </c>
      <c r="W61">
        <v>118</v>
      </c>
      <c r="X61">
        <v>0.917</v>
      </c>
      <c r="Y61">
        <v>397</v>
      </c>
      <c r="Z61">
        <v>40.4</v>
      </c>
      <c r="AA61">
        <v>3.92</v>
      </c>
      <c r="AB61">
        <v>9.94</v>
      </c>
      <c r="AC61">
        <v>1.48</v>
      </c>
      <c r="AD61">
        <v>7.33</v>
      </c>
      <c r="AE61">
        <v>2.13</v>
      </c>
      <c r="AF61">
        <v>0.831</v>
      </c>
      <c r="AG61">
        <v>2.6</v>
      </c>
      <c r="AH61">
        <v>0.443</v>
      </c>
      <c r="AI61">
        <v>2.86</v>
      </c>
      <c r="AJ61">
        <v>0.614</v>
      </c>
      <c r="AK61">
        <v>1.86</v>
      </c>
      <c r="AL61">
        <v>0.273</v>
      </c>
      <c r="AM61">
        <v>1.85</v>
      </c>
      <c r="AN61">
        <v>0.285</v>
      </c>
      <c r="AO61">
        <v>15.4</v>
      </c>
      <c r="AW61">
        <v>3.91</v>
      </c>
      <c r="AX61">
        <v>0.63</v>
      </c>
      <c r="AY61">
        <v>0.542</v>
      </c>
      <c r="AZ61">
        <v>0.162</v>
      </c>
      <c r="BA61">
        <v>0.109</v>
      </c>
      <c r="BB61">
        <v>1.28</v>
      </c>
      <c r="BC61" s="1">
        <f t="shared" si="17"/>
        <v>25.77922077922078</v>
      </c>
      <c r="BD61" s="1">
        <f t="shared" si="18"/>
        <v>9.826732673267328</v>
      </c>
      <c r="BE61" s="1">
        <f t="shared" si="25"/>
        <v>2.9207920792079207</v>
      </c>
      <c r="BF61" s="25">
        <f t="shared" si="26"/>
        <v>0.0226980198019802</v>
      </c>
      <c r="BG61" s="26">
        <f t="shared" si="27"/>
        <v>0.05954545454545455</v>
      </c>
      <c r="BH61" s="25">
        <f t="shared" si="28"/>
        <v>0.013415841584158417</v>
      </c>
      <c r="BK61" s="11">
        <v>1.7756373464798547</v>
      </c>
      <c r="BL61" s="1">
        <f t="shared" si="19"/>
        <v>1.1894423825884834</v>
      </c>
      <c r="BM61" s="1">
        <f t="shared" si="20"/>
        <v>28.318840579710145</v>
      </c>
      <c r="BN61" s="1">
        <f t="shared" si="21"/>
        <v>1.8131967349137932</v>
      </c>
      <c r="BO61" s="1">
        <f t="shared" si="22"/>
        <v>55.1351275596518</v>
      </c>
      <c r="BP61">
        <v>0.703704</v>
      </c>
      <c r="BQ61">
        <v>0.512972</v>
      </c>
      <c r="BS61">
        <v>18.4436</v>
      </c>
      <c r="BT61">
        <v>15.5846</v>
      </c>
      <c r="BU61">
        <v>38.4074</v>
      </c>
      <c r="BV61" s="16"/>
      <c r="BW61" s="1">
        <f>AA61/2.5</f>
        <v>1.568</v>
      </c>
      <c r="BX61" s="1">
        <f>AB61/7.5</f>
        <v>1.3253333333333333</v>
      </c>
      <c r="BY61" s="1">
        <f>AC61/1.32</f>
        <v>1.121212121212121</v>
      </c>
      <c r="BZ61" s="1">
        <f>AD61/7.4</f>
        <v>0.9905405405405405</v>
      </c>
      <c r="CA61" s="1">
        <f>AE61/2.63</f>
        <v>0.8098859315589354</v>
      </c>
      <c r="CB61" s="1">
        <f>AF61/1.02</f>
        <v>0.8147058823529412</v>
      </c>
      <c r="CC61" s="1">
        <f>AG61/3.68</f>
        <v>0.7065217391304348</v>
      </c>
      <c r="CD61" s="1">
        <f>AH61/0.67</f>
        <v>0.6611940298507463</v>
      </c>
      <c r="CE61" s="1">
        <f>AI61/4.55</f>
        <v>0.6285714285714286</v>
      </c>
      <c r="CF61" s="1">
        <f>AJ61/1.01</f>
        <v>0.6079207920792079</v>
      </c>
      <c r="CG61" s="1">
        <f>AK61/2.97</f>
        <v>0.6262626262626263</v>
      </c>
      <c r="CH61" s="1">
        <f>AL61/0.456</f>
        <v>0.5986842105263158</v>
      </c>
      <c r="CI61" s="1">
        <f>AM61/3.05</f>
        <v>0.6065573770491804</v>
      </c>
      <c r="CJ61" s="1">
        <f>AN61/0.455</f>
        <v>0.6263736263736263</v>
      </c>
      <c r="CK61" s="1">
        <f>AO61/28</f>
        <v>0.55</v>
      </c>
      <c r="CL61" s="11">
        <f t="shared" si="10"/>
        <v>1.088249263295512</v>
      </c>
      <c r="CM61" s="11">
        <f t="shared" si="11"/>
        <v>1.794140677325033</v>
      </c>
    </row>
    <row r="62" spans="1:91" ht="13.5">
      <c r="A62" s="33" t="s">
        <v>57</v>
      </c>
      <c r="B62" s="31">
        <v>1.6330555555555555</v>
      </c>
      <c r="C62" s="31">
        <v>124.7</v>
      </c>
      <c r="D62" t="s">
        <v>128</v>
      </c>
      <c r="E62" t="s">
        <v>128</v>
      </c>
      <c r="F62" t="s">
        <v>58</v>
      </c>
      <c r="G62">
        <v>47.2</v>
      </c>
      <c r="H62">
        <v>0.96</v>
      </c>
      <c r="I62">
        <v>18.45</v>
      </c>
      <c r="K62" s="32">
        <v>10.42880949</v>
      </c>
      <c r="M62">
        <v>0.22</v>
      </c>
      <c r="N62">
        <v>5.9</v>
      </c>
      <c r="O62">
        <v>11.41</v>
      </c>
      <c r="P62">
        <v>2.95</v>
      </c>
      <c r="Q62">
        <v>0.99</v>
      </c>
      <c r="R62">
        <v>0.32</v>
      </c>
      <c r="U62" s="32">
        <v>98.82880949</v>
      </c>
      <c r="V62">
        <v>17.5</v>
      </c>
      <c r="W62">
        <v>199</v>
      </c>
      <c r="X62">
        <v>2.14</v>
      </c>
      <c r="Y62">
        <v>720</v>
      </c>
      <c r="Z62">
        <v>65.8</v>
      </c>
      <c r="AA62">
        <v>12.4</v>
      </c>
      <c r="AB62">
        <v>29.4</v>
      </c>
      <c r="AC62">
        <v>3.97</v>
      </c>
      <c r="AD62">
        <v>18.1</v>
      </c>
      <c r="AE62">
        <v>4.46</v>
      </c>
      <c r="AF62">
        <v>1.45</v>
      </c>
      <c r="AG62">
        <v>4.46</v>
      </c>
      <c r="AH62">
        <v>0.67</v>
      </c>
      <c r="AI62">
        <v>4.01</v>
      </c>
      <c r="AJ62">
        <v>0.811</v>
      </c>
      <c r="AK62">
        <v>2.42</v>
      </c>
      <c r="AL62">
        <v>0.343</v>
      </c>
      <c r="AM62">
        <v>2.29</v>
      </c>
      <c r="AN62">
        <v>0.347</v>
      </c>
      <c r="AO62">
        <v>20.4</v>
      </c>
      <c r="AW62">
        <v>4.3</v>
      </c>
      <c r="AX62">
        <v>0.607</v>
      </c>
      <c r="AY62">
        <v>2.51</v>
      </c>
      <c r="AZ62">
        <v>0.466</v>
      </c>
      <c r="BA62">
        <v>0.138</v>
      </c>
      <c r="BB62">
        <v>1.79</v>
      </c>
      <c r="BC62" s="1">
        <f t="shared" si="17"/>
        <v>35.294117647058826</v>
      </c>
      <c r="BD62" s="1">
        <f t="shared" si="18"/>
        <v>10.942249240121582</v>
      </c>
      <c r="BE62" s="1">
        <f t="shared" si="25"/>
        <v>3.0243161094224926</v>
      </c>
      <c r="BF62" s="25">
        <f t="shared" si="26"/>
        <v>0.03252279635258359</v>
      </c>
      <c r="BG62" s="26">
        <f t="shared" si="27"/>
        <v>0.10490196078431374</v>
      </c>
      <c r="BH62" s="25">
        <f t="shared" si="28"/>
        <v>0.03814589665653495</v>
      </c>
      <c r="BK62" s="11">
        <v>1.320684595808409</v>
      </c>
      <c r="BL62" s="1">
        <f t="shared" si="19"/>
        <v>1.4455236939359741</v>
      </c>
      <c r="BM62" s="1">
        <f t="shared" si="20"/>
        <v>19.21875</v>
      </c>
      <c r="BN62" s="1">
        <f t="shared" si="21"/>
        <v>1.7675948288135594</v>
      </c>
      <c r="BO62" s="1">
        <f t="shared" si="22"/>
        <v>55.76434552558691</v>
      </c>
      <c r="BP62">
        <v>0.703618</v>
      </c>
      <c r="BQ62">
        <v>0.512824</v>
      </c>
      <c r="BS62">
        <v>18.4437</v>
      </c>
      <c r="BT62">
        <v>15.5832</v>
      </c>
      <c r="BU62">
        <v>38.4239</v>
      </c>
      <c r="BV62" s="16"/>
      <c r="BW62" s="1">
        <f>AA62/2.5</f>
        <v>4.96</v>
      </c>
      <c r="BX62" s="1">
        <f>AB62/7.5</f>
        <v>3.92</v>
      </c>
      <c r="BY62" s="1">
        <f>AC62/1.32</f>
        <v>3.007575757575758</v>
      </c>
      <c r="BZ62" s="1">
        <f>AD62/7.4</f>
        <v>2.445945945945946</v>
      </c>
      <c r="CA62" s="1">
        <f>AE62/2.63</f>
        <v>1.6958174904942966</v>
      </c>
      <c r="CB62" s="1">
        <f>AF62/1.02</f>
        <v>1.4215686274509802</v>
      </c>
      <c r="CC62" s="1">
        <f>AG62/3.68</f>
        <v>1.2119565217391304</v>
      </c>
      <c r="CD62" s="1">
        <f>AH62/0.67</f>
        <v>1</v>
      </c>
      <c r="CE62" s="1">
        <f>AI62/4.55</f>
        <v>0.8813186813186813</v>
      </c>
      <c r="CF62" s="1">
        <f>AJ62/1.01</f>
        <v>0.802970297029703</v>
      </c>
      <c r="CG62" s="1">
        <f>AK62/2.97</f>
        <v>0.8148148148148148</v>
      </c>
      <c r="CH62" s="1">
        <f>AL62/0.456</f>
        <v>0.7521929824561404</v>
      </c>
      <c r="CI62" s="1">
        <f>AM62/3.05</f>
        <v>0.7508196721311476</v>
      </c>
      <c r="CJ62" s="1">
        <f>AN62/0.455</f>
        <v>0.7626373626373626</v>
      </c>
      <c r="CK62" s="1">
        <f>AO62/28</f>
        <v>0.7285714285714285</v>
      </c>
      <c r="CL62" s="11">
        <f t="shared" si="10"/>
        <v>1.0020125169169574</v>
      </c>
      <c r="CM62" s="11">
        <f t="shared" si="11"/>
        <v>1.3345581557190915</v>
      </c>
    </row>
    <row r="63" spans="1:91" ht="13.5">
      <c r="A63" t="s">
        <v>57</v>
      </c>
      <c r="B63" s="31">
        <v>1.6330555555555555</v>
      </c>
      <c r="C63" s="31">
        <v>124.7</v>
      </c>
      <c r="D63" t="s">
        <v>128</v>
      </c>
      <c r="E63" t="s">
        <v>128</v>
      </c>
      <c r="F63" t="s">
        <v>59</v>
      </c>
      <c r="G63">
        <v>47.83</v>
      </c>
      <c r="H63">
        <v>0.92</v>
      </c>
      <c r="I63">
        <v>19</v>
      </c>
      <c r="K63" s="32">
        <v>9.92491533</v>
      </c>
      <c r="M63">
        <v>0.21</v>
      </c>
      <c r="N63">
        <v>5.17</v>
      </c>
      <c r="O63">
        <v>10.72</v>
      </c>
      <c r="P63">
        <v>2.59</v>
      </c>
      <c r="Q63">
        <v>1.94</v>
      </c>
      <c r="R63">
        <v>0.47</v>
      </c>
      <c r="U63" s="32">
        <v>98.77491533</v>
      </c>
      <c r="V63">
        <v>42.9</v>
      </c>
      <c r="W63">
        <v>280</v>
      </c>
      <c r="X63">
        <v>2.19</v>
      </c>
      <c r="Y63">
        <v>759</v>
      </c>
      <c r="Z63">
        <v>66.7</v>
      </c>
      <c r="AA63">
        <v>21.9</v>
      </c>
      <c r="AB63">
        <v>52.1</v>
      </c>
      <c r="AC63">
        <v>6.43</v>
      </c>
      <c r="AD63">
        <v>28.1</v>
      </c>
      <c r="AE63">
        <v>6.41</v>
      </c>
      <c r="AF63">
        <v>1.87</v>
      </c>
      <c r="AG63">
        <v>5.8</v>
      </c>
      <c r="AH63">
        <v>0.801</v>
      </c>
      <c r="AI63">
        <v>4.46</v>
      </c>
      <c r="AJ63">
        <v>0.894</v>
      </c>
      <c r="AK63">
        <v>2.6</v>
      </c>
      <c r="AL63">
        <v>0.358</v>
      </c>
      <c r="AM63">
        <v>2.4</v>
      </c>
      <c r="AN63">
        <v>0.362</v>
      </c>
      <c r="AO63">
        <v>22.2</v>
      </c>
      <c r="AW63">
        <v>5.44</v>
      </c>
      <c r="AX63">
        <v>0.752</v>
      </c>
      <c r="AY63">
        <v>5.52</v>
      </c>
      <c r="AZ63">
        <v>0.938</v>
      </c>
      <c r="BA63">
        <v>0.124</v>
      </c>
      <c r="BB63">
        <v>1.79</v>
      </c>
      <c r="BC63" s="1">
        <f t="shared" si="17"/>
        <v>34.18918918918919</v>
      </c>
      <c r="BD63" s="1">
        <f t="shared" si="18"/>
        <v>11.379310344827585</v>
      </c>
      <c r="BE63" s="1">
        <f t="shared" si="25"/>
        <v>4.197901049475262</v>
      </c>
      <c r="BF63" s="25">
        <f t="shared" si="26"/>
        <v>0.0328335832083958</v>
      </c>
      <c r="BG63" s="26">
        <f t="shared" si="27"/>
        <v>0.09864864864864865</v>
      </c>
      <c r="BH63" s="25">
        <f t="shared" si="28"/>
        <v>0.08275862068965516</v>
      </c>
      <c r="BK63" s="11">
        <v>1.1887452769880094</v>
      </c>
      <c r="BL63" s="1">
        <f t="shared" si="19"/>
        <v>1.3606030174328105</v>
      </c>
      <c r="BM63" s="1">
        <f t="shared" si="20"/>
        <v>20.652173913043477</v>
      </c>
      <c r="BN63" s="1">
        <f t="shared" si="21"/>
        <v>1.919712829787234</v>
      </c>
      <c r="BO63" s="1">
        <f t="shared" si="22"/>
        <v>53.719310393399326</v>
      </c>
      <c r="BP63">
        <v>0.704059</v>
      </c>
      <c r="BQ63">
        <v>0.51273</v>
      </c>
      <c r="BS63">
        <v>18.5215</v>
      </c>
      <c r="BT63">
        <v>15.6006</v>
      </c>
      <c r="BU63">
        <v>38.5115</v>
      </c>
      <c r="BV63" s="16"/>
      <c r="BW63" s="1">
        <f>AA63/2.5</f>
        <v>8.76</v>
      </c>
      <c r="BX63" s="1">
        <f>AB63/7.5</f>
        <v>6.946666666666667</v>
      </c>
      <c r="BY63" s="1">
        <f>AC63/1.32</f>
        <v>4.871212121212121</v>
      </c>
      <c r="BZ63" s="1">
        <f>AD63/7.4</f>
        <v>3.7972972972972974</v>
      </c>
      <c r="CA63" s="1">
        <f>AE63/2.63</f>
        <v>2.4372623574144487</v>
      </c>
      <c r="CB63" s="1">
        <f>AF63/1.02</f>
        <v>1.8333333333333335</v>
      </c>
      <c r="CC63" s="1">
        <f>AG63/3.68</f>
        <v>1.576086956521739</v>
      </c>
      <c r="CD63" s="1">
        <f>AH63/0.67</f>
        <v>1.1955223880597015</v>
      </c>
      <c r="CE63" s="1">
        <f>AI63/4.55</f>
        <v>0.9802197802197803</v>
      </c>
      <c r="CF63" s="1">
        <f>AJ63/1.01</f>
        <v>0.8851485148514852</v>
      </c>
      <c r="CG63" s="1">
        <f>AK63/2.97</f>
        <v>0.8754208754208754</v>
      </c>
      <c r="CH63" s="1">
        <f>AL63/0.456</f>
        <v>0.7850877192982455</v>
      </c>
      <c r="CI63" s="1">
        <f>AM63/3.05</f>
        <v>0.7868852459016393</v>
      </c>
      <c r="CJ63" s="1">
        <f>AN63/0.455</f>
        <v>0.7956043956043956</v>
      </c>
      <c r="CK63" s="1">
        <f>AO63/28</f>
        <v>0.7928571428571428</v>
      </c>
      <c r="CL63" s="11">
        <f t="shared" si="10"/>
        <v>0.9488067758576669</v>
      </c>
      <c r="CM63" s="11">
        <f t="shared" si="11"/>
        <v>1.2057752776524517</v>
      </c>
    </row>
    <row r="64" spans="1:91" ht="13.5">
      <c r="A64" t="s">
        <v>57</v>
      </c>
      <c r="B64" s="31">
        <v>1.6330555555555555</v>
      </c>
      <c r="C64" s="31">
        <v>124.7</v>
      </c>
      <c r="D64" t="s">
        <v>128</v>
      </c>
      <c r="E64" t="s">
        <v>128</v>
      </c>
      <c r="F64" t="s">
        <v>60</v>
      </c>
      <c r="G64">
        <v>49.3</v>
      </c>
      <c r="H64">
        <v>0.92</v>
      </c>
      <c r="I64">
        <v>20.01</v>
      </c>
      <c r="K64" s="32">
        <v>9.27705141</v>
      </c>
      <c r="M64">
        <v>0.2</v>
      </c>
      <c r="N64">
        <v>4.26</v>
      </c>
      <c r="O64">
        <v>10.78</v>
      </c>
      <c r="P64">
        <v>2.77</v>
      </c>
      <c r="Q64">
        <v>1.26</v>
      </c>
      <c r="R64">
        <v>0.36</v>
      </c>
      <c r="U64" s="32">
        <v>99.13705141000001</v>
      </c>
      <c r="V64">
        <v>25.6</v>
      </c>
      <c r="W64">
        <v>210</v>
      </c>
      <c r="X64">
        <v>2.41</v>
      </c>
      <c r="Y64">
        <v>736</v>
      </c>
      <c r="Z64">
        <v>52.8</v>
      </c>
      <c r="AA64">
        <v>12.6</v>
      </c>
      <c r="AB64">
        <v>30.1</v>
      </c>
      <c r="AC64">
        <v>3.95</v>
      </c>
      <c r="AD64">
        <v>18.1</v>
      </c>
      <c r="AE64">
        <v>4.44</v>
      </c>
      <c r="AF64">
        <v>1.43</v>
      </c>
      <c r="AG64">
        <v>4.35</v>
      </c>
      <c r="AH64">
        <v>0.658</v>
      </c>
      <c r="AI64">
        <v>3.89</v>
      </c>
      <c r="AJ64">
        <v>0.798</v>
      </c>
      <c r="AK64">
        <v>2.34</v>
      </c>
      <c r="AL64">
        <v>0.328</v>
      </c>
      <c r="AM64">
        <v>2.22</v>
      </c>
      <c r="AN64">
        <v>0.333</v>
      </c>
      <c r="AO64">
        <v>20.2</v>
      </c>
      <c r="AW64">
        <v>3.97</v>
      </c>
      <c r="AX64">
        <v>0.756</v>
      </c>
      <c r="AY64">
        <v>2.57</v>
      </c>
      <c r="AZ64">
        <v>0.469</v>
      </c>
      <c r="BA64">
        <v>0.065</v>
      </c>
      <c r="BB64">
        <v>1.54</v>
      </c>
      <c r="BC64" s="1">
        <f t="shared" si="17"/>
        <v>36.43564356435644</v>
      </c>
      <c r="BD64" s="1">
        <f t="shared" si="18"/>
        <v>13.93939393939394</v>
      </c>
      <c r="BE64" s="1">
        <f t="shared" si="25"/>
        <v>3.9772727272727275</v>
      </c>
      <c r="BF64" s="25">
        <f t="shared" si="26"/>
        <v>0.045643939393939396</v>
      </c>
      <c r="BG64" s="26">
        <f t="shared" si="27"/>
        <v>0.11930693069306932</v>
      </c>
      <c r="BH64" s="25">
        <f t="shared" si="28"/>
        <v>0.048674242424242425</v>
      </c>
      <c r="BK64" s="11">
        <v>1.3634788343085618</v>
      </c>
      <c r="BL64" s="1">
        <f t="shared" si="19"/>
        <v>1.2753927041447755</v>
      </c>
      <c r="BM64" s="1">
        <f t="shared" si="20"/>
        <v>21.75</v>
      </c>
      <c r="BN64" s="1">
        <f t="shared" si="21"/>
        <v>2.1777115985915496</v>
      </c>
      <c r="BO64" s="1">
        <f t="shared" si="22"/>
        <v>50.57369328633783</v>
      </c>
      <c r="BV64" s="16"/>
      <c r="BW64" s="1">
        <f>AA64/2.5</f>
        <v>5.04</v>
      </c>
      <c r="BX64" s="1">
        <f>AB64/7.5</f>
        <v>4.013333333333334</v>
      </c>
      <c r="BY64" s="1">
        <f>AC64/1.32</f>
        <v>2.992424242424242</v>
      </c>
      <c r="BZ64" s="1">
        <f>AD64/7.4</f>
        <v>2.445945945945946</v>
      </c>
      <c r="CA64" s="1">
        <f>AE64/2.63</f>
        <v>1.6882129277566542</v>
      </c>
      <c r="CB64" s="1">
        <f>AF64/1.02</f>
        <v>1.4019607843137254</v>
      </c>
      <c r="CC64" s="1">
        <f>AG64/3.68</f>
        <v>1.1820652173913042</v>
      </c>
      <c r="CD64" s="1">
        <f>AH64/0.67</f>
        <v>0.982089552238806</v>
      </c>
      <c r="CE64" s="1">
        <f>AI64/4.55</f>
        <v>0.854945054945055</v>
      </c>
      <c r="CF64" s="1">
        <f>AJ64/1.01</f>
        <v>0.7900990099009901</v>
      </c>
      <c r="CG64" s="1">
        <f>AK64/2.97</f>
        <v>0.7878787878787877</v>
      </c>
      <c r="CH64" s="1">
        <f>AL64/0.456</f>
        <v>0.7192982456140351</v>
      </c>
      <c r="CI64" s="1">
        <f>AM64/3.05</f>
        <v>0.7278688524590164</v>
      </c>
      <c r="CJ64" s="1">
        <f>AN64/0.455</f>
        <v>0.7318681318681319</v>
      </c>
      <c r="CK64" s="1">
        <f>AO64/28</f>
        <v>0.7214285714285714</v>
      </c>
      <c r="CL64" s="11">
        <f t="shared" si="10"/>
        <v>0.9963887933503611</v>
      </c>
      <c r="CM64" s="11">
        <f t="shared" si="11"/>
        <v>1.3689125314047754</v>
      </c>
    </row>
    <row r="65" spans="1:91" ht="13.5">
      <c r="A65" t="s">
        <v>57</v>
      </c>
      <c r="B65" s="31">
        <v>1.6330555555555555</v>
      </c>
      <c r="C65" s="31">
        <v>124.7</v>
      </c>
      <c r="D65" t="s">
        <v>128</v>
      </c>
      <c r="E65" t="s">
        <v>128</v>
      </c>
      <c r="F65" t="s">
        <v>61</v>
      </c>
      <c r="G65">
        <v>47.74</v>
      </c>
      <c r="H65">
        <v>0.97</v>
      </c>
      <c r="I65">
        <v>18.88</v>
      </c>
      <c r="K65" s="32">
        <v>10.28483973</v>
      </c>
      <c r="M65">
        <v>0.21</v>
      </c>
      <c r="N65">
        <v>5.51</v>
      </c>
      <c r="O65">
        <v>11.12</v>
      </c>
      <c r="P65">
        <v>2.53</v>
      </c>
      <c r="Q65">
        <v>1.47</v>
      </c>
      <c r="R65">
        <v>0.39</v>
      </c>
      <c r="U65" s="32">
        <v>99.10483973000001</v>
      </c>
      <c r="V65">
        <v>28.9</v>
      </c>
      <c r="W65">
        <v>217</v>
      </c>
      <c r="X65">
        <v>2.23</v>
      </c>
      <c r="Y65">
        <v>722</v>
      </c>
      <c r="Z65">
        <v>65.5</v>
      </c>
      <c r="AA65">
        <v>15.7</v>
      </c>
      <c r="AB65">
        <v>37.5</v>
      </c>
      <c r="AC65">
        <v>4.78</v>
      </c>
      <c r="AD65">
        <v>21.4</v>
      </c>
      <c r="AE65">
        <v>5.15</v>
      </c>
      <c r="AF65">
        <v>1.6</v>
      </c>
      <c r="AG65">
        <v>4.94</v>
      </c>
      <c r="AH65">
        <v>0.712</v>
      </c>
      <c r="AI65">
        <v>4.08</v>
      </c>
      <c r="AJ65">
        <v>0.827</v>
      </c>
      <c r="AK65">
        <v>2.44</v>
      </c>
      <c r="AL65">
        <v>0.34</v>
      </c>
      <c r="AM65">
        <v>2.26</v>
      </c>
      <c r="AN65">
        <v>0.343</v>
      </c>
      <c r="AO65">
        <v>20.8</v>
      </c>
      <c r="AW65">
        <v>4.07</v>
      </c>
      <c r="AX65">
        <v>0.395</v>
      </c>
      <c r="AY65">
        <v>3.66</v>
      </c>
      <c r="AZ65">
        <v>0.66</v>
      </c>
      <c r="BA65">
        <v>0.04</v>
      </c>
      <c r="BB65">
        <v>1.8</v>
      </c>
      <c r="BC65" s="1">
        <f t="shared" si="17"/>
        <v>34.71153846153846</v>
      </c>
      <c r="BD65" s="1">
        <f t="shared" si="18"/>
        <v>11.022900763358779</v>
      </c>
      <c r="BE65" s="1">
        <f t="shared" si="25"/>
        <v>3.312977099236641</v>
      </c>
      <c r="BF65" s="25">
        <f t="shared" si="26"/>
        <v>0.03404580152671756</v>
      </c>
      <c r="BG65" s="26">
        <f t="shared" si="27"/>
        <v>0.10721153846153846</v>
      </c>
      <c r="BH65" s="25">
        <f t="shared" si="28"/>
        <v>0.05587786259541985</v>
      </c>
      <c r="BK65" s="11">
        <v>1.30570752098468</v>
      </c>
      <c r="BL65" s="1">
        <f t="shared" si="19"/>
        <v>1.375597173751812</v>
      </c>
      <c r="BM65" s="1">
        <f t="shared" si="20"/>
        <v>19.463917525773194</v>
      </c>
      <c r="BN65" s="1">
        <f t="shared" si="21"/>
        <v>1.8665770834845736</v>
      </c>
      <c r="BO65" s="1">
        <f t="shared" si="22"/>
        <v>54.41638624192885</v>
      </c>
      <c r="BV65" s="16"/>
      <c r="BW65" s="1">
        <f>AA65/2.5</f>
        <v>6.279999999999999</v>
      </c>
      <c r="BX65" s="1">
        <f>AB65/7.5</f>
        <v>5</v>
      </c>
      <c r="BY65" s="1">
        <f>AC65/1.32</f>
        <v>3.621212121212121</v>
      </c>
      <c r="BZ65" s="1">
        <f>AD65/7.4</f>
        <v>2.8918918918918917</v>
      </c>
      <c r="CA65" s="1">
        <f>AE65/2.63</f>
        <v>1.958174904942966</v>
      </c>
      <c r="CB65" s="1">
        <f>AF65/1.02</f>
        <v>1.5686274509803921</v>
      </c>
      <c r="CC65" s="1">
        <f>AG65/3.68</f>
        <v>1.3423913043478262</v>
      </c>
      <c r="CD65" s="1">
        <f>AH65/0.67</f>
        <v>1.062686567164179</v>
      </c>
      <c r="CE65" s="1">
        <f>AI65/4.55</f>
        <v>0.8967032967032967</v>
      </c>
      <c r="CF65" s="1">
        <f>AJ65/1.01</f>
        <v>0.8188118811881188</v>
      </c>
      <c r="CG65" s="1">
        <f>AK65/2.97</f>
        <v>0.8215488215488215</v>
      </c>
      <c r="CH65" s="1">
        <f>AL65/0.456</f>
        <v>0.7456140350877193</v>
      </c>
      <c r="CI65" s="1">
        <f>AM65/3.05</f>
        <v>0.740983606557377</v>
      </c>
      <c r="CJ65" s="1">
        <f>AN65/0.455</f>
        <v>0.7538461538461538</v>
      </c>
      <c r="CK65" s="1">
        <f>AO65/28</f>
        <v>0.7428571428571429</v>
      </c>
      <c r="CL65" s="11">
        <f t="shared" si="10"/>
        <v>0.9792152239697163</v>
      </c>
      <c r="CM65" s="11">
        <f t="shared" si="11"/>
        <v>1.321507271286564</v>
      </c>
    </row>
    <row r="66" spans="1:91" ht="13.5">
      <c r="A66" s="23" t="s">
        <v>155</v>
      </c>
      <c r="B66" s="1">
        <v>1.5</v>
      </c>
      <c r="C66" s="1">
        <v>125</v>
      </c>
      <c r="D66" s="1">
        <v>2.29</v>
      </c>
      <c r="E66" s="1">
        <v>2.61</v>
      </c>
      <c r="F66" s="1" t="s">
        <v>156</v>
      </c>
      <c r="G66" s="1">
        <v>51.45</v>
      </c>
      <c r="H66" s="1">
        <v>0.97</v>
      </c>
      <c r="I66" s="1">
        <v>19.95</v>
      </c>
      <c r="J66" s="14"/>
      <c r="K66" s="1">
        <v>9.15144425447674</v>
      </c>
      <c r="L66" s="14"/>
      <c r="M66" s="1">
        <v>0.23</v>
      </c>
      <c r="N66" s="1">
        <v>3.78</v>
      </c>
      <c r="O66" s="1">
        <v>9.12</v>
      </c>
      <c r="P66" s="1">
        <v>3.05</v>
      </c>
      <c r="Q66" s="1">
        <v>0.93</v>
      </c>
      <c r="R66" s="1">
        <v>0.28</v>
      </c>
      <c r="S66" s="1">
        <v>0.32</v>
      </c>
      <c r="T66" s="15"/>
      <c r="U66" s="1">
        <f>G66+H66+I66+K66+M66+N66+O66+P66+Q66+R66+S66</f>
        <v>99.23144425447676</v>
      </c>
      <c r="V66" s="1">
        <v>15</v>
      </c>
      <c r="W66" s="1">
        <v>179</v>
      </c>
      <c r="X66" s="1"/>
      <c r="Y66" s="1">
        <v>436</v>
      </c>
      <c r="Z66" s="1">
        <v>65</v>
      </c>
      <c r="AA66" s="1">
        <v>7.2</v>
      </c>
      <c r="AB66" s="1">
        <v>18.3</v>
      </c>
      <c r="AC66" s="1"/>
      <c r="AD66" s="1">
        <v>13</v>
      </c>
      <c r="AE66" s="1">
        <v>3.3</v>
      </c>
      <c r="AF66" s="1">
        <v>1.1</v>
      </c>
      <c r="AG66" s="1"/>
      <c r="AH66" s="1">
        <v>0.57</v>
      </c>
      <c r="AI66" s="1">
        <v>3.9</v>
      </c>
      <c r="AJ66" s="1"/>
      <c r="AK66" s="1"/>
      <c r="AL66" s="1"/>
      <c r="AM66" s="1">
        <v>2.5</v>
      </c>
      <c r="AN66" s="1"/>
      <c r="AO66" s="1">
        <v>28</v>
      </c>
      <c r="AP66" s="1">
        <v>29</v>
      </c>
      <c r="AQ66" s="14">
        <v>20</v>
      </c>
      <c r="AR66" s="14">
        <v>8</v>
      </c>
      <c r="AS66" s="14">
        <v>30</v>
      </c>
      <c r="AT66" s="14">
        <v>254</v>
      </c>
      <c r="AU66" s="14"/>
      <c r="AV66" s="14"/>
      <c r="AW66" s="1"/>
      <c r="AX66" s="1"/>
      <c r="AY66" s="1">
        <v>1.04</v>
      </c>
      <c r="AZ66" s="1">
        <v>0.21</v>
      </c>
      <c r="BA66" s="1">
        <v>0.18</v>
      </c>
      <c r="BB66" s="1">
        <v>1.7</v>
      </c>
      <c r="BC66" s="1">
        <f t="shared" si="17"/>
        <v>15.571428571428571</v>
      </c>
      <c r="BD66" s="1">
        <f t="shared" si="18"/>
        <v>6.707692307692308</v>
      </c>
      <c r="BE66" s="1">
        <f t="shared" si="25"/>
        <v>2.753846153846154</v>
      </c>
      <c r="BF66" s="14"/>
      <c r="BG66" s="14"/>
      <c r="BH66" s="25">
        <f t="shared" si="28"/>
        <v>0.016</v>
      </c>
      <c r="BI66" s="1">
        <f>AT66/AP66</f>
        <v>8.758620689655173</v>
      </c>
      <c r="BJ66" s="26">
        <f>AT66/AO66</f>
        <v>9.071428571428571</v>
      </c>
      <c r="BK66" s="11">
        <v>1.2090795287781004</v>
      </c>
      <c r="BL66" s="1">
        <f t="shared" si="19"/>
        <v>1.1331264198909041</v>
      </c>
      <c r="BM66" s="1">
        <f t="shared" si="20"/>
        <v>20.567010309278352</v>
      </c>
      <c r="BN66" s="1">
        <f t="shared" si="21"/>
        <v>2.4210169985388204</v>
      </c>
      <c r="BO66" s="1">
        <f t="shared" si="22"/>
        <v>47.92707985502668</v>
      </c>
      <c r="BP66" s="14"/>
      <c r="BQ66" s="14"/>
      <c r="BR66" s="17"/>
      <c r="BS66" s="14"/>
      <c r="BT66" s="14"/>
      <c r="BU66" s="14"/>
      <c r="BV66" s="16"/>
      <c r="BW66" s="1">
        <f>AA66/2.5</f>
        <v>2.88</v>
      </c>
      <c r="BX66" s="1">
        <f>AB66/7.5</f>
        <v>2.44</v>
      </c>
      <c r="BY66" s="1">
        <f>AC66/1.32</f>
        <v>0</v>
      </c>
      <c r="BZ66" s="1">
        <f>AD66/7.4</f>
        <v>1.7567567567567566</v>
      </c>
      <c r="CA66" s="1">
        <f>AE66/2.63</f>
        <v>1.2547528517110267</v>
      </c>
      <c r="CB66" s="1">
        <f>AF66/1.02</f>
        <v>1.0784313725490198</v>
      </c>
      <c r="CD66" s="1">
        <f>AH66/0.67</f>
        <v>0.8507462686567163</v>
      </c>
      <c r="CE66" s="1">
        <f>AI66/4.55</f>
        <v>0.8571428571428572</v>
      </c>
      <c r="CI66" s="1">
        <f>AM66/3.05</f>
        <v>0.819672131147541</v>
      </c>
      <c r="CK66" s="1">
        <f>AO66/28</f>
        <v>1</v>
      </c>
      <c r="CL66" s="11">
        <f t="shared" si="10"/>
        <v>0.9910487940804102</v>
      </c>
      <c r="CM66" s="11">
        <f t="shared" si="11"/>
        <v>1.2090795287781004</v>
      </c>
    </row>
    <row r="67" spans="1:89" ht="13.5">
      <c r="A67" s="22" t="s">
        <v>194</v>
      </c>
      <c r="B67" s="1">
        <v>1.63</v>
      </c>
      <c r="C67" s="1">
        <v>125.7</v>
      </c>
      <c r="D67" s="1">
        <v>0.01</v>
      </c>
      <c r="E67" s="1">
        <v>2</v>
      </c>
      <c r="F67" s="2" t="s">
        <v>195</v>
      </c>
      <c r="G67" s="13">
        <v>47.25</v>
      </c>
      <c r="H67" s="13">
        <v>0.96</v>
      </c>
      <c r="I67" s="13">
        <v>18.47</v>
      </c>
      <c r="J67" s="14"/>
      <c r="K67" s="13">
        <v>10.43768</v>
      </c>
      <c r="L67" s="14"/>
      <c r="M67" s="13">
        <v>0.22</v>
      </c>
      <c r="N67" s="13">
        <v>5.91</v>
      </c>
      <c r="O67" s="13">
        <v>11.42</v>
      </c>
      <c r="P67" s="13">
        <v>2.36</v>
      </c>
      <c r="Q67" s="13">
        <v>0.99</v>
      </c>
      <c r="R67" s="13">
        <v>0.32</v>
      </c>
      <c r="S67" s="13">
        <v>0.18</v>
      </c>
      <c r="T67" s="15"/>
      <c r="U67" s="1">
        <f>G67+H67+I67+K67+M67+N67+O67+P67+Q67+R67+S67</f>
        <v>98.51768</v>
      </c>
      <c r="V67" s="13">
        <v>15</v>
      </c>
      <c r="W67" s="13">
        <v>181</v>
      </c>
      <c r="X67" s="1"/>
      <c r="Y67" s="13">
        <v>687</v>
      </c>
      <c r="Z67" s="13">
        <v>78</v>
      </c>
      <c r="AA67" s="1"/>
      <c r="AB67" s="1"/>
      <c r="AC67" s="1"/>
      <c r="AD67" s="1"/>
      <c r="AE67" s="1"/>
      <c r="AF67" s="1"/>
      <c r="AG67" s="1"/>
      <c r="AH67" s="1"/>
      <c r="AI67" s="1"/>
      <c r="AJ67" s="1"/>
      <c r="AK67" s="1"/>
      <c r="AL67" s="1"/>
      <c r="AM67" s="1"/>
      <c r="AN67" s="1"/>
      <c r="AO67" s="13">
        <v>23</v>
      </c>
      <c r="AP67" s="1"/>
      <c r="AQ67" s="16">
        <v>23</v>
      </c>
      <c r="AR67" s="14"/>
      <c r="AS67" s="14"/>
      <c r="AT67" s="14"/>
      <c r="AU67" s="14"/>
      <c r="AV67" s="14"/>
      <c r="AW67" s="1"/>
      <c r="AX67" s="13">
        <v>0.45</v>
      </c>
      <c r="AY67" s="1"/>
      <c r="AZ67" s="1"/>
      <c r="BA67" s="1"/>
      <c r="BB67" s="1"/>
      <c r="BC67" s="1">
        <f t="shared" si="17"/>
        <v>29.869565217391305</v>
      </c>
      <c r="BD67" s="1">
        <f aca="true" t="shared" si="29" ref="BD67:BD98">Y67/Z67</f>
        <v>8.807692307692308</v>
      </c>
      <c r="BE67" s="1">
        <f t="shared" si="25"/>
        <v>2.3205128205128207</v>
      </c>
      <c r="BF67" s="14"/>
      <c r="BG67" s="14"/>
      <c r="BH67" s="14"/>
      <c r="BI67" s="14"/>
      <c r="BJ67" s="14"/>
      <c r="BK67" s="14"/>
      <c r="BL67" s="1">
        <f aca="true" t="shared" si="30" ref="BL67:BL98">((O67/56.079)+(P67/61.979)+(Q67/94.196))/(I67/101.961)</f>
        <v>1.392392584763847</v>
      </c>
      <c r="BM67" s="1">
        <f aca="true" t="shared" si="31" ref="BM67:BM98">I67/H67</f>
        <v>19.239583333333332</v>
      </c>
      <c r="BN67" s="1">
        <f aca="true" t="shared" si="32" ref="BN67:BN98">K67/N67</f>
        <v>1.7661049069373942</v>
      </c>
      <c r="BO67" s="1">
        <f aca="true" t="shared" si="33" ref="BO67:BO98">(N67/40.304)/((N67/40.304)+(0.8*K67/71.8464))*100</f>
        <v>55.78514593125905</v>
      </c>
      <c r="BP67" s="14"/>
      <c r="BQ67" s="14"/>
      <c r="BR67" s="17"/>
      <c r="BS67" s="14"/>
      <c r="BT67" s="14"/>
      <c r="BU67" s="14"/>
      <c r="BV67" s="16"/>
      <c r="CK67" s="1">
        <f>AO67/28</f>
        <v>0.8214285714285714</v>
      </c>
    </row>
    <row r="68" spans="1:89" ht="13.5">
      <c r="A68" s="12" t="s">
        <v>194</v>
      </c>
      <c r="B68" s="1">
        <v>1.63</v>
      </c>
      <c r="C68" s="1">
        <v>125.7</v>
      </c>
      <c r="D68" s="1">
        <v>0.01</v>
      </c>
      <c r="E68" s="1">
        <v>2</v>
      </c>
      <c r="F68" s="2" t="s">
        <v>196</v>
      </c>
      <c r="G68" s="13">
        <v>57.85</v>
      </c>
      <c r="H68" s="13">
        <v>0.61</v>
      </c>
      <c r="I68" s="13">
        <v>18.29</v>
      </c>
      <c r="J68" s="14"/>
      <c r="K68" s="13">
        <v>6.487558</v>
      </c>
      <c r="L68" s="14"/>
      <c r="M68" s="13">
        <v>0.21</v>
      </c>
      <c r="N68" s="13">
        <v>2.85</v>
      </c>
      <c r="O68" s="13">
        <v>7.48</v>
      </c>
      <c r="P68" s="13">
        <v>3.57</v>
      </c>
      <c r="Q68" s="13">
        <v>1.57</v>
      </c>
      <c r="R68" s="13">
        <v>0.36</v>
      </c>
      <c r="S68" s="13">
        <v>0.9</v>
      </c>
      <c r="T68" s="15"/>
      <c r="U68" s="1">
        <f>G68+H68+I68+K68+M68+N68+O68+P68+Q68+R68+S68</f>
        <v>100.17755799999999</v>
      </c>
      <c r="V68" s="13">
        <v>35</v>
      </c>
      <c r="W68" s="13">
        <v>298</v>
      </c>
      <c r="X68" s="1"/>
      <c r="Y68" s="13">
        <v>795</v>
      </c>
      <c r="Z68" s="13">
        <v>118</v>
      </c>
      <c r="AA68" s="1"/>
      <c r="AB68" s="1"/>
      <c r="AC68" s="1"/>
      <c r="AD68" s="1"/>
      <c r="AE68" s="1"/>
      <c r="AF68" s="1"/>
      <c r="AG68" s="1"/>
      <c r="AH68" s="1"/>
      <c r="AI68" s="1"/>
      <c r="AJ68" s="1"/>
      <c r="AK68" s="1"/>
      <c r="AL68" s="1"/>
      <c r="AM68" s="1"/>
      <c r="AN68" s="1"/>
      <c r="AO68" s="13">
        <v>24</v>
      </c>
      <c r="AP68" s="1"/>
      <c r="AQ68" s="16">
        <v>1</v>
      </c>
      <c r="AR68" s="14"/>
      <c r="AS68" s="14"/>
      <c r="AT68" s="14"/>
      <c r="AU68" s="14"/>
      <c r="AV68" s="14"/>
      <c r="AW68" s="1"/>
      <c r="AX68" s="13">
        <v>1.3</v>
      </c>
      <c r="AY68" s="1"/>
      <c r="AZ68" s="1"/>
      <c r="BA68" s="1"/>
      <c r="BB68" s="1"/>
      <c r="BC68" s="1">
        <f t="shared" si="17"/>
        <v>33.125</v>
      </c>
      <c r="BD68" s="1">
        <f t="shared" si="29"/>
        <v>6.737288135593221</v>
      </c>
      <c r="BE68" s="1">
        <f t="shared" si="25"/>
        <v>2.5254237288135593</v>
      </c>
      <c r="BF68" s="14"/>
      <c r="BG68" s="14"/>
      <c r="BH68" s="14"/>
      <c r="BI68" s="14"/>
      <c r="BJ68" s="14"/>
      <c r="BK68" s="14"/>
      <c r="BL68" s="1">
        <f t="shared" si="30"/>
        <v>1.157587885368956</v>
      </c>
      <c r="BM68" s="1">
        <f t="shared" si="31"/>
        <v>29.983606557377048</v>
      </c>
      <c r="BN68" s="1">
        <f t="shared" si="32"/>
        <v>2.2763361403508773</v>
      </c>
      <c r="BO68" s="1">
        <f t="shared" si="33"/>
        <v>49.466423859892075</v>
      </c>
      <c r="BP68" s="14"/>
      <c r="BQ68" s="14"/>
      <c r="BR68" s="17"/>
      <c r="BS68" s="14"/>
      <c r="BT68" s="14"/>
      <c r="BU68" s="14"/>
      <c r="BV68" s="16"/>
      <c r="CK68" s="1">
        <f>AO68/28</f>
        <v>0.8571428571428571</v>
      </c>
    </row>
    <row r="69" spans="1:91" ht="13.5">
      <c r="A69" s="23" t="s">
        <v>197</v>
      </c>
      <c r="B69" s="1">
        <v>1.62</v>
      </c>
      <c r="C69" s="1">
        <v>124.7</v>
      </c>
      <c r="D69" s="1">
        <v>0</v>
      </c>
      <c r="E69" s="1">
        <v>1</v>
      </c>
      <c r="F69" s="1" t="s">
        <v>198</v>
      </c>
      <c r="G69" s="1">
        <v>47.2</v>
      </c>
      <c r="H69" s="1">
        <v>1.01</v>
      </c>
      <c r="I69" s="1">
        <v>18.77</v>
      </c>
      <c r="J69" s="14"/>
      <c r="K69" s="1">
        <v>10.429227031404661</v>
      </c>
      <c r="L69" s="14"/>
      <c r="M69" s="1">
        <v>0.22</v>
      </c>
      <c r="N69" s="1">
        <v>6.1</v>
      </c>
      <c r="O69" s="1">
        <v>11.32</v>
      </c>
      <c r="P69" s="1">
        <v>2.32</v>
      </c>
      <c r="Q69" s="1">
        <v>0.96</v>
      </c>
      <c r="R69" s="1">
        <v>0.32</v>
      </c>
      <c r="S69" s="15"/>
      <c r="T69" s="15"/>
      <c r="U69" s="1">
        <f aca="true" t="shared" si="34" ref="U69:U77">G69+H69+I69+K69+M69+N69+O69+P69+Q69+R69</f>
        <v>98.64922703140464</v>
      </c>
      <c r="V69" s="1">
        <v>19.6</v>
      </c>
      <c r="W69" s="1">
        <v>163</v>
      </c>
      <c r="X69" s="1">
        <v>2.4</v>
      </c>
      <c r="Y69" s="1">
        <v>603</v>
      </c>
      <c r="Z69" s="1">
        <v>62</v>
      </c>
      <c r="AA69" s="1">
        <v>11.3</v>
      </c>
      <c r="AB69" s="1">
        <v>27</v>
      </c>
      <c r="AC69" s="1">
        <v>3.77</v>
      </c>
      <c r="AD69" s="1">
        <v>17.2</v>
      </c>
      <c r="AE69" s="1">
        <v>4.52</v>
      </c>
      <c r="AF69" s="1">
        <v>1.59</v>
      </c>
      <c r="AG69" s="1">
        <v>4.24</v>
      </c>
      <c r="AH69" s="1"/>
      <c r="AI69" s="1">
        <v>3.85</v>
      </c>
      <c r="AJ69" s="1"/>
      <c r="AK69" s="1">
        <v>2.37</v>
      </c>
      <c r="AL69" s="1"/>
      <c r="AM69" s="1">
        <v>1.99</v>
      </c>
      <c r="AN69" s="1"/>
      <c r="AO69" s="1"/>
      <c r="AP69" s="1"/>
      <c r="AQ69" s="14"/>
      <c r="AR69" s="14"/>
      <c r="AS69" s="14"/>
      <c r="AT69" s="14"/>
      <c r="AU69" s="14"/>
      <c r="AV69" s="14"/>
      <c r="AW69" s="1">
        <v>3.3</v>
      </c>
      <c r="AX69" s="1"/>
      <c r="AY69" s="1">
        <v>2.4</v>
      </c>
      <c r="AZ69" s="1"/>
      <c r="BA69" s="1"/>
      <c r="BB69" s="1"/>
      <c r="BC69" s="1"/>
      <c r="BD69" s="1">
        <f t="shared" si="29"/>
        <v>9.725806451612904</v>
      </c>
      <c r="BE69" s="1">
        <f t="shared" si="25"/>
        <v>2.629032258064516</v>
      </c>
      <c r="BF69" s="25">
        <f aca="true" t="shared" si="35" ref="BF69:BF79">X69/Z69</f>
        <v>0.03870967741935484</v>
      </c>
      <c r="BG69" s="14"/>
      <c r="BH69" s="25">
        <f aca="true" t="shared" si="36" ref="BH69:BH79">AY69/Z69</f>
        <v>0.03870967741935484</v>
      </c>
      <c r="BI69" s="14"/>
      <c r="BJ69" s="14"/>
      <c r="BK69" s="11">
        <v>1.6978266779759768</v>
      </c>
      <c r="BL69" s="1">
        <f t="shared" si="30"/>
        <v>1.3552156475317498</v>
      </c>
      <c r="BM69" s="1">
        <f t="shared" si="31"/>
        <v>18.584158415841582</v>
      </c>
      <c r="BN69" s="1">
        <f t="shared" si="32"/>
        <v>1.7097093494106004</v>
      </c>
      <c r="BO69" s="1">
        <f t="shared" si="33"/>
        <v>56.58404251612477</v>
      </c>
      <c r="BP69" s="14"/>
      <c r="BQ69" s="14"/>
      <c r="BR69" s="17"/>
      <c r="BS69" s="14"/>
      <c r="BT69" s="14"/>
      <c r="BU69" s="14"/>
      <c r="BV69" s="16"/>
      <c r="BW69" s="1">
        <f>AA69/2.5</f>
        <v>4.5200000000000005</v>
      </c>
      <c r="BX69" s="1">
        <f>AB69/7.5</f>
        <v>3.6</v>
      </c>
      <c r="BY69" s="1">
        <f>AC69/1.32</f>
        <v>2.856060606060606</v>
      </c>
      <c r="BZ69" s="1">
        <f>AD69/7.4</f>
        <v>2.324324324324324</v>
      </c>
      <c r="CA69" s="1">
        <f>AE69/2.63</f>
        <v>1.7186311787072241</v>
      </c>
      <c r="CB69" s="1">
        <f>AF69/1.02</f>
        <v>1.5588235294117647</v>
      </c>
      <c r="CC69" s="1">
        <f>AG69/3.68</f>
        <v>1.1521739130434783</v>
      </c>
      <c r="CE69" s="1">
        <f>AI69/4.55</f>
        <v>0.8461538461538463</v>
      </c>
      <c r="CG69" s="1">
        <f>AK69/2.97</f>
        <v>0.797979797979798</v>
      </c>
      <c r="CI69" s="1">
        <f>AM69/3.05</f>
        <v>0.6524590163934426</v>
      </c>
      <c r="CL69" s="11">
        <f>CB69/10^(((0.5)*LOG(CC69))+((0.5)*LOG(CA69)))</f>
        <v>1.1077623243187522</v>
      </c>
      <c r="CM69" s="11">
        <f aca="true" t="shared" si="37" ref="CM69:CM119">CL69/CI69</f>
        <v>1.697826677975977</v>
      </c>
    </row>
    <row r="70" spans="1:91" ht="13.5">
      <c r="A70" s="23" t="s">
        <v>197</v>
      </c>
      <c r="B70" s="1">
        <v>1.62</v>
      </c>
      <c r="C70" s="1">
        <v>124.7</v>
      </c>
      <c r="D70" s="1">
        <v>0</v>
      </c>
      <c r="E70" s="1">
        <v>1</v>
      </c>
      <c r="F70" s="1" t="s">
        <v>176</v>
      </c>
      <c r="G70" s="1">
        <v>47.8</v>
      </c>
      <c r="H70" s="1">
        <v>0.99</v>
      </c>
      <c r="I70" s="1">
        <v>19.51</v>
      </c>
      <c r="J70" s="14"/>
      <c r="K70" s="1">
        <v>9.943309637361649</v>
      </c>
      <c r="L70" s="14"/>
      <c r="M70" s="1">
        <v>0.22</v>
      </c>
      <c r="N70" s="1">
        <v>5.1</v>
      </c>
      <c r="O70" s="1">
        <v>10.99</v>
      </c>
      <c r="P70" s="1">
        <v>2.48</v>
      </c>
      <c r="Q70" s="1">
        <v>1.01</v>
      </c>
      <c r="R70" s="1">
        <v>0.36</v>
      </c>
      <c r="S70" s="15"/>
      <c r="T70" s="15"/>
      <c r="U70" s="1">
        <f t="shared" si="34"/>
        <v>98.40330963736164</v>
      </c>
      <c r="V70" s="1">
        <v>21.5</v>
      </c>
      <c r="W70" s="1">
        <v>170</v>
      </c>
      <c r="X70" s="1">
        <v>2.3</v>
      </c>
      <c r="Y70" s="1">
        <v>624</v>
      </c>
      <c r="Z70" s="1">
        <v>61</v>
      </c>
      <c r="AA70" s="1">
        <v>11.3</v>
      </c>
      <c r="AB70" s="1">
        <v>27.6</v>
      </c>
      <c r="AC70" s="1">
        <v>3.83</v>
      </c>
      <c r="AD70" s="1">
        <v>17.8</v>
      </c>
      <c r="AE70" s="1">
        <v>4.47</v>
      </c>
      <c r="AF70" s="1">
        <v>1.49</v>
      </c>
      <c r="AG70" s="1">
        <v>4.4</v>
      </c>
      <c r="AH70" s="1"/>
      <c r="AI70" s="1">
        <v>3.64</v>
      </c>
      <c r="AJ70" s="1"/>
      <c r="AK70" s="1">
        <v>2.04</v>
      </c>
      <c r="AL70" s="1"/>
      <c r="AM70" s="1">
        <v>1.77</v>
      </c>
      <c r="AN70" s="1"/>
      <c r="AO70" s="1"/>
      <c r="AP70" s="1"/>
      <c r="AQ70" s="14"/>
      <c r="AR70" s="14"/>
      <c r="AS70" s="14"/>
      <c r="AT70" s="14"/>
      <c r="AU70" s="14"/>
      <c r="AV70" s="14"/>
      <c r="AW70" s="1">
        <v>3.3</v>
      </c>
      <c r="AX70" s="1"/>
      <c r="AY70" s="1">
        <v>2.4</v>
      </c>
      <c r="AZ70" s="1"/>
      <c r="BA70" s="1"/>
      <c r="BB70" s="1"/>
      <c r="BC70" s="1"/>
      <c r="BD70" s="1">
        <f t="shared" si="29"/>
        <v>10.229508196721312</v>
      </c>
      <c r="BE70" s="1">
        <f t="shared" si="25"/>
        <v>2.7868852459016393</v>
      </c>
      <c r="BF70" s="25">
        <f t="shared" si="35"/>
        <v>0.03770491803278688</v>
      </c>
      <c r="BG70" s="14"/>
      <c r="BH70" s="25">
        <f t="shared" si="36"/>
        <v>0.039344262295081964</v>
      </c>
      <c r="BI70" s="14"/>
      <c r="BJ70" s="14"/>
      <c r="BK70" s="11">
        <v>1.7657708921214186</v>
      </c>
      <c r="BL70" s="1">
        <f t="shared" si="30"/>
        <v>1.2893254002177004</v>
      </c>
      <c r="BM70" s="1">
        <f t="shared" si="31"/>
        <v>19.70707070707071</v>
      </c>
      <c r="BN70" s="1">
        <f t="shared" si="32"/>
        <v>1.9496685563454215</v>
      </c>
      <c r="BO70" s="1">
        <f t="shared" si="33"/>
        <v>53.33414368831988</v>
      </c>
      <c r="BP70" s="14"/>
      <c r="BQ70" s="14"/>
      <c r="BR70" s="17"/>
      <c r="BS70" s="14"/>
      <c r="BT70" s="14"/>
      <c r="BU70" s="14"/>
      <c r="BV70" s="16"/>
      <c r="BW70" s="1">
        <f>AA70/2.5</f>
        <v>4.5200000000000005</v>
      </c>
      <c r="BX70" s="1">
        <f>AB70/7.5</f>
        <v>3.68</v>
      </c>
      <c r="BY70" s="1">
        <f>AC70/1.32</f>
        <v>2.9015151515151514</v>
      </c>
      <c r="BZ70" s="1">
        <f>AD70/7.4</f>
        <v>2.4054054054054053</v>
      </c>
      <c r="CA70" s="1">
        <f>AE70/2.63</f>
        <v>1.6996197718631179</v>
      </c>
      <c r="CB70" s="1">
        <f>AF70/1.02</f>
        <v>1.4607843137254901</v>
      </c>
      <c r="CC70" s="1">
        <f>AG70/3.68</f>
        <v>1.1956521739130435</v>
      </c>
      <c r="CE70" s="1">
        <f>AI70/4.55</f>
        <v>0.8</v>
      </c>
      <c r="CG70" s="1">
        <f>AK70/2.97</f>
        <v>0.6868686868686869</v>
      </c>
      <c r="CI70" s="1">
        <f>AM70/3.05</f>
        <v>0.580327868852459</v>
      </c>
      <c r="CL70" s="11">
        <f>CB70/10^(((0.5)*LOG(CC70))+((0.5)*LOG(CA70)))</f>
        <v>1.024726058706528</v>
      </c>
      <c r="CM70" s="11">
        <f t="shared" si="37"/>
        <v>1.7657708921214186</v>
      </c>
    </row>
    <row r="71" spans="1:91" ht="13.5">
      <c r="A71" s="23" t="s">
        <v>197</v>
      </c>
      <c r="B71" s="1">
        <v>1.62</v>
      </c>
      <c r="C71" s="1">
        <v>124.7</v>
      </c>
      <c r="D71" s="1">
        <v>0</v>
      </c>
      <c r="E71" s="1">
        <v>1</v>
      </c>
      <c r="F71" s="1" t="s">
        <v>178</v>
      </c>
      <c r="G71" s="1">
        <v>48.58</v>
      </c>
      <c r="H71" s="1">
        <v>0.95</v>
      </c>
      <c r="I71" s="1">
        <v>20.13</v>
      </c>
      <c r="J71" s="14"/>
      <c r="K71" s="1">
        <v>9.538378475659139</v>
      </c>
      <c r="L71" s="14"/>
      <c r="M71" s="1">
        <v>0.22</v>
      </c>
      <c r="N71" s="1">
        <v>4.5</v>
      </c>
      <c r="O71" s="1">
        <v>10.53</v>
      </c>
      <c r="P71" s="1">
        <v>2.78</v>
      </c>
      <c r="Q71" s="1">
        <v>1.15</v>
      </c>
      <c r="R71" s="1">
        <v>0.39</v>
      </c>
      <c r="S71" s="15"/>
      <c r="T71" s="15"/>
      <c r="U71" s="1">
        <f t="shared" si="34"/>
        <v>98.76837847565915</v>
      </c>
      <c r="V71" s="1">
        <v>23.3</v>
      </c>
      <c r="W71" s="1">
        <v>186</v>
      </c>
      <c r="X71" s="1">
        <v>2.4</v>
      </c>
      <c r="Y71" s="1">
        <v>650</v>
      </c>
      <c r="Z71" s="1">
        <v>66</v>
      </c>
      <c r="AA71" s="1">
        <v>13.7</v>
      </c>
      <c r="AB71" s="1">
        <v>33.4</v>
      </c>
      <c r="AC71" s="1">
        <v>4.38</v>
      </c>
      <c r="AD71" s="1">
        <v>20.9</v>
      </c>
      <c r="AE71" s="1">
        <v>5.04</v>
      </c>
      <c r="AF71" s="1">
        <v>1.64</v>
      </c>
      <c r="AG71" s="1">
        <v>4.65</v>
      </c>
      <c r="AH71" s="1"/>
      <c r="AI71" s="1">
        <v>3.96</v>
      </c>
      <c r="AJ71" s="1"/>
      <c r="AK71" s="1">
        <v>2</v>
      </c>
      <c r="AL71" s="1"/>
      <c r="AM71" s="1">
        <v>1.75</v>
      </c>
      <c r="AN71" s="1"/>
      <c r="AO71" s="1"/>
      <c r="AP71" s="1"/>
      <c r="AQ71" s="14"/>
      <c r="AR71" s="14"/>
      <c r="AS71" s="14"/>
      <c r="AT71" s="14"/>
      <c r="AU71" s="14"/>
      <c r="AV71" s="14"/>
      <c r="AW71" s="1">
        <v>3.4</v>
      </c>
      <c r="AX71" s="1"/>
      <c r="AY71" s="1">
        <v>3.1</v>
      </c>
      <c r="AZ71" s="1"/>
      <c r="BA71" s="1"/>
      <c r="BB71" s="1"/>
      <c r="BC71" s="1"/>
      <c r="BD71" s="1">
        <f t="shared" si="29"/>
        <v>9.848484848484848</v>
      </c>
      <c r="BE71" s="1">
        <f t="shared" si="25"/>
        <v>2.8181818181818183</v>
      </c>
      <c r="BF71" s="25">
        <f t="shared" si="35"/>
        <v>0.03636363636363636</v>
      </c>
      <c r="BG71" s="14"/>
      <c r="BH71" s="25">
        <f t="shared" si="36"/>
        <v>0.046969696969696974</v>
      </c>
      <c r="BI71" s="14"/>
      <c r="BJ71" s="14"/>
      <c r="BK71" s="11">
        <v>1.8008000989673323</v>
      </c>
      <c r="BL71" s="1">
        <f t="shared" si="30"/>
        <v>1.2401117388321132</v>
      </c>
      <c r="BM71" s="1">
        <f t="shared" si="31"/>
        <v>21.189473684210526</v>
      </c>
      <c r="BN71" s="1">
        <f t="shared" si="32"/>
        <v>2.1196396612575863</v>
      </c>
      <c r="BO71" s="1">
        <f t="shared" si="33"/>
        <v>51.249170890239704</v>
      </c>
      <c r="BP71" s="14"/>
      <c r="BQ71" s="14"/>
      <c r="BR71" s="17"/>
      <c r="BS71" s="14"/>
      <c r="BT71" s="14"/>
      <c r="BU71" s="14"/>
      <c r="BV71" s="16"/>
      <c r="BW71" s="1">
        <f>AA71/2.5</f>
        <v>5.4799999999999995</v>
      </c>
      <c r="BX71" s="1">
        <f>AB71/7.5</f>
        <v>4.453333333333333</v>
      </c>
      <c r="BY71" s="1">
        <f>AC71/1.32</f>
        <v>3.318181818181818</v>
      </c>
      <c r="BZ71" s="1">
        <f>AD71/7.4</f>
        <v>2.824324324324324</v>
      </c>
      <c r="CA71" s="1">
        <f>AE71/2.63</f>
        <v>1.9163498098859317</v>
      </c>
      <c r="CB71" s="1">
        <f>AF71/1.02</f>
        <v>1.6078431372549018</v>
      </c>
      <c r="CC71" s="1">
        <f>AG71/3.68</f>
        <v>1.2635869565217392</v>
      </c>
      <c r="CE71" s="1">
        <f>AI71/4.55</f>
        <v>0.8703296703296703</v>
      </c>
      <c r="CG71" s="1">
        <f>AK71/2.97</f>
        <v>0.6734006734006733</v>
      </c>
      <c r="CI71" s="1">
        <f>AM71/3.05</f>
        <v>0.5737704918032788</v>
      </c>
      <c r="CL71" s="11">
        <f>CB71/10^(((0.5)*LOG(CC71))+((0.5)*LOG(CA71)))</f>
        <v>1.0332459584238793</v>
      </c>
      <c r="CM71" s="11">
        <f t="shared" si="37"/>
        <v>1.8008000989673323</v>
      </c>
    </row>
    <row r="72" spans="1:91" ht="13.5">
      <c r="A72" s="30" t="s">
        <v>188</v>
      </c>
      <c r="B72" s="24">
        <v>1.61</v>
      </c>
      <c r="C72" s="24">
        <v>124.69</v>
      </c>
      <c r="D72" s="1">
        <v>0</v>
      </c>
      <c r="E72" s="1">
        <v>2</v>
      </c>
      <c r="F72" s="1" t="s">
        <v>191</v>
      </c>
      <c r="G72" s="1">
        <v>60.55</v>
      </c>
      <c r="H72" s="1">
        <v>0.58</v>
      </c>
      <c r="I72" s="1">
        <v>17.86</v>
      </c>
      <c r="J72" s="14"/>
      <c r="K72" s="1">
        <v>5.87</v>
      </c>
      <c r="L72" s="14"/>
      <c r="M72" s="1">
        <v>0.19</v>
      </c>
      <c r="N72" s="1">
        <v>2.47</v>
      </c>
      <c r="O72" s="1">
        <v>6.62</v>
      </c>
      <c r="P72" s="1">
        <v>3.52</v>
      </c>
      <c r="Q72" s="1">
        <v>1.9</v>
      </c>
      <c r="R72" s="1">
        <v>0.35</v>
      </c>
      <c r="S72" s="1">
        <v>0.16</v>
      </c>
      <c r="T72" s="15"/>
      <c r="U72" s="1">
        <f t="shared" si="34"/>
        <v>99.91</v>
      </c>
      <c r="V72" s="1">
        <v>40.4</v>
      </c>
      <c r="W72" s="1">
        <v>386</v>
      </c>
      <c r="X72" s="1">
        <v>5.09</v>
      </c>
      <c r="Y72" s="1">
        <v>779.6</v>
      </c>
      <c r="Z72" s="1">
        <v>105.1</v>
      </c>
      <c r="AA72" s="1">
        <v>19.43</v>
      </c>
      <c r="AB72" s="1">
        <v>40.91</v>
      </c>
      <c r="AC72" s="1">
        <v>4.99</v>
      </c>
      <c r="AD72" s="1">
        <v>19.76</v>
      </c>
      <c r="AE72" s="1">
        <v>4.12</v>
      </c>
      <c r="AF72" s="1">
        <v>1.28</v>
      </c>
      <c r="AG72" s="1">
        <v>3.64</v>
      </c>
      <c r="AH72" s="1">
        <v>0.55</v>
      </c>
      <c r="AI72" s="1">
        <v>3.27</v>
      </c>
      <c r="AJ72" s="1">
        <v>0.7</v>
      </c>
      <c r="AK72" s="1">
        <v>2.07</v>
      </c>
      <c r="AL72" s="1">
        <v>0.33</v>
      </c>
      <c r="AM72" s="1">
        <v>2.14</v>
      </c>
      <c r="AN72" s="1">
        <v>0.35</v>
      </c>
      <c r="AO72" s="1">
        <v>21.27</v>
      </c>
      <c r="AP72" s="1">
        <v>9.7</v>
      </c>
      <c r="AQ72" s="14">
        <v>8</v>
      </c>
      <c r="AR72" s="14">
        <v>14</v>
      </c>
      <c r="AS72" s="14"/>
      <c r="AT72" s="14">
        <v>86</v>
      </c>
      <c r="AU72" s="14">
        <v>32</v>
      </c>
      <c r="AV72" s="14">
        <v>47</v>
      </c>
      <c r="AW72" s="1">
        <v>6.74</v>
      </c>
      <c r="AX72" s="1">
        <v>1.37</v>
      </c>
      <c r="AY72" s="1">
        <v>4.82</v>
      </c>
      <c r="AZ72" s="1">
        <v>0.86</v>
      </c>
      <c r="BA72" s="1"/>
      <c r="BB72" s="1">
        <v>2.77</v>
      </c>
      <c r="BC72" s="1">
        <f>Y72/AO72</f>
        <v>36.65256229431124</v>
      </c>
      <c r="BD72" s="1">
        <f t="shared" si="29"/>
        <v>7.4176974310180785</v>
      </c>
      <c r="BE72" s="1">
        <f t="shared" si="25"/>
        <v>3.6726926736441485</v>
      </c>
      <c r="BF72" s="25">
        <f t="shared" si="35"/>
        <v>0.04843006660323502</v>
      </c>
      <c r="BG72" s="26">
        <f>X72/AO72</f>
        <v>0.2393041842971321</v>
      </c>
      <c r="BH72" s="25">
        <f t="shared" si="36"/>
        <v>0.04586108468125595</v>
      </c>
      <c r="BI72" s="1">
        <f>AT72/AP72</f>
        <v>8.8659793814433</v>
      </c>
      <c r="BJ72" s="26">
        <f>AT72/AO72</f>
        <v>4.0432534085566525</v>
      </c>
      <c r="BK72" s="11">
        <v>1.4405361154887255</v>
      </c>
      <c r="BL72" s="1">
        <f t="shared" si="30"/>
        <v>1.1133038923930272</v>
      </c>
      <c r="BM72" s="1">
        <f t="shared" si="31"/>
        <v>30.793103448275865</v>
      </c>
      <c r="BN72" s="1">
        <f t="shared" si="32"/>
        <v>2.3765182186234814</v>
      </c>
      <c r="BO72" s="1">
        <f t="shared" si="33"/>
        <v>48.39022793208109</v>
      </c>
      <c r="BP72" s="27">
        <v>0.703607</v>
      </c>
      <c r="BQ72" s="27">
        <v>0.512881</v>
      </c>
      <c r="BR72" s="28">
        <f>((BQ72/0.512638)-1)*10000</f>
        <v>4.740187032565846</v>
      </c>
      <c r="BS72" s="1">
        <v>18.405</v>
      </c>
      <c r="BT72" s="1">
        <v>15.57</v>
      </c>
      <c r="BU72" s="1">
        <v>38.383</v>
      </c>
      <c r="BV72" s="16"/>
      <c r="BW72" s="1">
        <f>AA72/2.5</f>
        <v>7.772</v>
      </c>
      <c r="BX72" s="1">
        <f>AB72/7.5</f>
        <v>5.454666666666666</v>
      </c>
      <c r="BY72" s="1">
        <f>AC72/1.32</f>
        <v>3.7803030303030303</v>
      </c>
      <c r="BZ72" s="1">
        <f>AD72/7.4</f>
        <v>2.6702702702702705</v>
      </c>
      <c r="CA72" s="1">
        <f>AE72/2.63</f>
        <v>1.5665399239543727</v>
      </c>
      <c r="CB72" s="1">
        <f>AF72/1.02</f>
        <v>1.2549019607843137</v>
      </c>
      <c r="CC72" s="1">
        <f>AG72/3.68</f>
        <v>0.9891304347826086</v>
      </c>
      <c r="CD72" s="1">
        <f>AH72/0.67</f>
        <v>0.8208955223880597</v>
      </c>
      <c r="CE72" s="1">
        <f>AI72/4.55</f>
        <v>0.7186813186813187</v>
      </c>
      <c r="CF72" s="1">
        <f>AJ72/1.01</f>
        <v>0.693069306930693</v>
      </c>
      <c r="CG72" s="1">
        <f>AK72/2.97</f>
        <v>0.6969696969696969</v>
      </c>
      <c r="CH72" s="1">
        <f>AL72/0.456</f>
        <v>0.7236842105263158</v>
      </c>
      <c r="CI72" s="1">
        <f>AM72/3.05</f>
        <v>0.7016393442622951</v>
      </c>
      <c r="CJ72" s="1">
        <f>AN72/0.455</f>
        <v>0.7692307692307692</v>
      </c>
      <c r="CK72" s="1">
        <f>AO72/28</f>
        <v>0.7596428571428572</v>
      </c>
      <c r="CL72" s="11">
        <f>CB72/10^(((17/18)*LOG(CA72))-((1/6)*LOG(BZ72))+((2/9)*LOG(CD72)))</f>
        <v>1.0107368154576633</v>
      </c>
      <c r="CM72" s="11">
        <f t="shared" si="37"/>
        <v>1.4405361154887255</v>
      </c>
    </row>
    <row r="73" spans="1:91" ht="13.5">
      <c r="A73" s="30" t="s">
        <v>188</v>
      </c>
      <c r="B73" s="24">
        <v>1.61</v>
      </c>
      <c r="C73" s="24">
        <v>124.69</v>
      </c>
      <c r="D73" s="1">
        <v>0</v>
      </c>
      <c r="E73" s="1">
        <v>2</v>
      </c>
      <c r="F73" s="1" t="s">
        <v>192</v>
      </c>
      <c r="G73" s="1">
        <v>47.33</v>
      </c>
      <c r="H73" s="1">
        <v>0.98</v>
      </c>
      <c r="I73" s="1">
        <v>19.29</v>
      </c>
      <c r="J73" s="14"/>
      <c r="K73" s="1">
        <v>9.97</v>
      </c>
      <c r="L73" s="14"/>
      <c r="M73" s="1">
        <v>0.22</v>
      </c>
      <c r="N73" s="1">
        <v>6.11</v>
      </c>
      <c r="O73" s="1">
        <v>10.88</v>
      </c>
      <c r="P73" s="1">
        <v>2.69</v>
      </c>
      <c r="Q73" s="1">
        <v>1.83</v>
      </c>
      <c r="R73" s="1">
        <v>0.54</v>
      </c>
      <c r="S73" s="1">
        <v>0.35</v>
      </c>
      <c r="T73" s="15"/>
      <c r="U73" s="1">
        <f t="shared" si="34"/>
        <v>99.83999999999999</v>
      </c>
      <c r="V73" s="1">
        <v>37.6</v>
      </c>
      <c r="W73" s="1">
        <v>330</v>
      </c>
      <c r="X73" s="1">
        <v>2.89</v>
      </c>
      <c r="Y73" s="1">
        <v>835.4</v>
      </c>
      <c r="Z73" s="1">
        <v>49.6</v>
      </c>
      <c r="AA73" s="1">
        <v>22.84</v>
      </c>
      <c r="AB73" s="1">
        <v>53.6</v>
      </c>
      <c r="AC73" s="1">
        <v>6.67</v>
      </c>
      <c r="AD73" s="1">
        <v>28.14</v>
      </c>
      <c r="AE73" s="1">
        <v>6.52</v>
      </c>
      <c r="AF73" s="1">
        <v>1.88</v>
      </c>
      <c r="AG73" s="1">
        <v>5.66</v>
      </c>
      <c r="AH73" s="1">
        <v>0.78</v>
      </c>
      <c r="AI73" s="1">
        <v>4.36</v>
      </c>
      <c r="AJ73" s="1">
        <v>0.89</v>
      </c>
      <c r="AK73" s="1">
        <v>2.5</v>
      </c>
      <c r="AL73" s="1">
        <v>0.37</v>
      </c>
      <c r="AM73" s="1">
        <v>2.31</v>
      </c>
      <c r="AN73" s="1">
        <v>0.36</v>
      </c>
      <c r="AO73" s="1">
        <v>26.23</v>
      </c>
      <c r="AP73" s="1">
        <v>21.5</v>
      </c>
      <c r="AQ73" s="14">
        <v>28</v>
      </c>
      <c r="AR73" s="14">
        <v>42</v>
      </c>
      <c r="AS73" s="14"/>
      <c r="AT73" s="14">
        <v>27</v>
      </c>
      <c r="AU73" s="14">
        <v>90</v>
      </c>
      <c r="AV73" s="14">
        <v>72</v>
      </c>
      <c r="AW73" s="1">
        <v>5.88</v>
      </c>
      <c r="AX73" s="1">
        <v>0.43</v>
      </c>
      <c r="AY73" s="1">
        <v>5.81</v>
      </c>
      <c r="AZ73" s="1">
        <v>0.83</v>
      </c>
      <c r="BA73" s="1"/>
      <c r="BB73" s="1">
        <v>1.73</v>
      </c>
      <c r="BC73" s="1">
        <f>Y73/AO73</f>
        <v>31.849027830728172</v>
      </c>
      <c r="BD73" s="1">
        <f t="shared" si="29"/>
        <v>16.84274193548387</v>
      </c>
      <c r="BE73" s="1">
        <f t="shared" si="25"/>
        <v>6.653225806451613</v>
      </c>
      <c r="BF73" s="25">
        <f t="shared" si="35"/>
        <v>0.058266129032258064</v>
      </c>
      <c r="BG73" s="26">
        <f>X73/AO73</f>
        <v>0.11017918414029737</v>
      </c>
      <c r="BH73" s="25">
        <f t="shared" si="36"/>
        <v>0.11713709677419354</v>
      </c>
      <c r="BI73" s="1">
        <f>AT73/AP73</f>
        <v>1.255813953488372</v>
      </c>
      <c r="BJ73" s="26">
        <f>AT73/AO73</f>
        <v>1.0293556995806328</v>
      </c>
      <c r="BK73" s="11">
        <v>1.2470095742466962</v>
      </c>
      <c r="BL73" s="1">
        <f t="shared" si="30"/>
        <v>1.3575845121581724</v>
      </c>
      <c r="BM73" s="1">
        <f t="shared" si="31"/>
        <v>19.683673469387756</v>
      </c>
      <c r="BN73" s="1">
        <f t="shared" si="32"/>
        <v>1.6317512274959083</v>
      </c>
      <c r="BO73" s="1">
        <f t="shared" si="33"/>
        <v>57.7268318760556</v>
      </c>
      <c r="BP73" s="27">
        <v>0.704191</v>
      </c>
      <c r="BQ73" s="27">
        <v>0.512774</v>
      </c>
      <c r="BR73" s="28">
        <f>((BQ73/0.512638)-1)*10000</f>
        <v>2.652944182832684</v>
      </c>
      <c r="BS73" s="1">
        <v>18.49</v>
      </c>
      <c r="BT73" s="1">
        <v>15.568</v>
      </c>
      <c r="BU73" s="1">
        <v>38.399</v>
      </c>
      <c r="BV73" s="16"/>
      <c r="BW73" s="1">
        <f>AA73/2.5</f>
        <v>9.136</v>
      </c>
      <c r="BX73" s="1">
        <f>AB73/7.5</f>
        <v>7.1466666666666665</v>
      </c>
      <c r="BY73" s="1">
        <f>AC73/1.32</f>
        <v>5.053030303030303</v>
      </c>
      <c r="BZ73" s="1">
        <f>AD73/7.4</f>
        <v>3.8027027027027027</v>
      </c>
      <c r="CA73" s="1">
        <f>AE73/2.63</f>
        <v>2.4790874524714828</v>
      </c>
      <c r="CB73" s="1">
        <f>AF73/1.02</f>
        <v>1.8431372549019607</v>
      </c>
      <c r="CC73" s="1">
        <f>AG73/3.68</f>
        <v>1.5380434782608696</v>
      </c>
      <c r="CD73" s="1">
        <f>AH73/0.67</f>
        <v>1.164179104477612</v>
      </c>
      <c r="CE73" s="1">
        <f>AI73/4.55</f>
        <v>0.9582417582417584</v>
      </c>
      <c r="CF73" s="1">
        <f>AJ73/1.01</f>
        <v>0.8811881188118812</v>
      </c>
      <c r="CG73" s="1">
        <f>AK73/2.97</f>
        <v>0.8417508417508417</v>
      </c>
      <c r="CH73" s="1">
        <f>AL73/0.456</f>
        <v>0.8114035087719298</v>
      </c>
      <c r="CI73" s="1">
        <f>AM73/3.05</f>
        <v>0.7573770491803279</v>
      </c>
      <c r="CJ73" s="1">
        <f>AN73/0.455</f>
        <v>0.7912087912087912</v>
      </c>
      <c r="CK73" s="1">
        <f>AO73/28</f>
        <v>0.9367857142857143</v>
      </c>
      <c r="CL73" s="11">
        <f>CB73/10^(((17/18)*LOG(CA73))-((1/6)*LOG(BZ73))+((2/9)*LOG(CD73)))</f>
        <v>0.9444564316425798</v>
      </c>
      <c r="CM73" s="11">
        <f t="shared" si="37"/>
        <v>1.2470095742466962</v>
      </c>
    </row>
    <row r="74" spans="1:89" ht="13.5">
      <c r="A74" s="30" t="s">
        <v>188</v>
      </c>
      <c r="B74" s="24">
        <v>1.61</v>
      </c>
      <c r="C74" s="24">
        <v>124.69</v>
      </c>
      <c r="D74" s="1">
        <v>0</v>
      </c>
      <c r="E74" s="1">
        <v>2</v>
      </c>
      <c r="F74" s="1" t="s">
        <v>193</v>
      </c>
      <c r="G74" s="1">
        <v>48.98</v>
      </c>
      <c r="H74" s="1">
        <v>0.94</v>
      </c>
      <c r="I74" s="1">
        <v>19.38</v>
      </c>
      <c r="J74" s="14"/>
      <c r="K74" s="1">
        <v>9.72</v>
      </c>
      <c r="L74" s="14"/>
      <c r="M74" s="1">
        <v>0.21</v>
      </c>
      <c r="N74" s="1">
        <v>4.81</v>
      </c>
      <c r="O74" s="1">
        <v>10.27</v>
      </c>
      <c r="P74" s="1">
        <v>2.94</v>
      </c>
      <c r="Q74" s="1">
        <v>2.07</v>
      </c>
      <c r="R74" s="1">
        <v>0.52</v>
      </c>
      <c r="S74" s="1">
        <v>0</v>
      </c>
      <c r="T74" s="15"/>
      <c r="U74" s="1">
        <f t="shared" si="34"/>
        <v>99.83999999999997</v>
      </c>
      <c r="V74" s="1">
        <v>51</v>
      </c>
      <c r="W74" s="1">
        <v>331</v>
      </c>
      <c r="X74" s="1">
        <v>3.5</v>
      </c>
      <c r="Y74" s="1">
        <v>836.5</v>
      </c>
      <c r="Z74" s="1">
        <v>56.9</v>
      </c>
      <c r="AA74" s="1">
        <v>25</v>
      </c>
      <c r="AB74" s="1">
        <v>60</v>
      </c>
      <c r="AC74" s="1"/>
      <c r="AD74" s="1">
        <v>33</v>
      </c>
      <c r="AE74" s="1"/>
      <c r="AF74" s="1"/>
      <c r="AG74" s="1"/>
      <c r="AH74" s="1"/>
      <c r="AI74" s="1"/>
      <c r="AJ74" s="1"/>
      <c r="AK74" s="1"/>
      <c r="AL74" s="1"/>
      <c r="AM74" s="1"/>
      <c r="AN74" s="1"/>
      <c r="AO74" s="1">
        <v>27</v>
      </c>
      <c r="AP74" s="1">
        <v>21.6</v>
      </c>
      <c r="AQ74" s="14">
        <v>23</v>
      </c>
      <c r="AR74" s="14">
        <v>46</v>
      </c>
      <c r="AS74" s="14"/>
      <c r="AT74" s="14">
        <v>291</v>
      </c>
      <c r="AU74" s="14">
        <v>107</v>
      </c>
      <c r="AV74" s="14">
        <v>69</v>
      </c>
      <c r="AW74" s="1">
        <v>5.8</v>
      </c>
      <c r="AX74" s="1"/>
      <c r="AY74" s="1">
        <v>6.3</v>
      </c>
      <c r="AZ74" s="1">
        <v>2.1</v>
      </c>
      <c r="BA74" s="1"/>
      <c r="BB74" s="1"/>
      <c r="BC74" s="1">
        <f>Y74/AO74</f>
        <v>30.98148148148148</v>
      </c>
      <c r="BD74" s="1">
        <f t="shared" si="29"/>
        <v>14.701230228471003</v>
      </c>
      <c r="BE74" s="1">
        <f t="shared" si="25"/>
        <v>5.817223198594025</v>
      </c>
      <c r="BF74" s="25">
        <f t="shared" si="35"/>
        <v>0.061511423550087874</v>
      </c>
      <c r="BG74" s="26">
        <f>X74/AO74</f>
        <v>0.12962962962962962</v>
      </c>
      <c r="BH74" s="25">
        <f t="shared" si="36"/>
        <v>0.11072056239015818</v>
      </c>
      <c r="BI74" s="1">
        <f>AT74/AP74</f>
        <v>13.472222222222221</v>
      </c>
      <c r="BJ74" s="26">
        <f>AT74/AO74</f>
        <v>10.777777777777779</v>
      </c>
      <c r="BK74" s="14"/>
      <c r="BL74" s="1">
        <f t="shared" si="30"/>
        <v>1.3286780121907529</v>
      </c>
      <c r="BM74" s="1">
        <f t="shared" si="31"/>
        <v>20.617021276595743</v>
      </c>
      <c r="BN74" s="1">
        <f t="shared" si="32"/>
        <v>2.020790020790021</v>
      </c>
      <c r="BO74" s="1">
        <f t="shared" si="33"/>
        <v>52.44142702057623</v>
      </c>
      <c r="BP74" s="27">
        <v>0.703954</v>
      </c>
      <c r="BQ74" s="27">
        <v>0.512745</v>
      </c>
      <c r="BR74" s="28">
        <f>((BQ74/0.512638)-1)*10000</f>
        <v>2.087242849728721</v>
      </c>
      <c r="BS74" s="1">
        <v>18.45</v>
      </c>
      <c r="BT74" s="1">
        <v>15.575</v>
      </c>
      <c r="BU74" s="1">
        <v>38.382</v>
      </c>
      <c r="BV74" s="16"/>
      <c r="BW74" s="1">
        <f>AA74/2.5</f>
        <v>10</v>
      </c>
      <c r="BX74" s="1">
        <f>AB74/7.5</f>
        <v>8</v>
      </c>
      <c r="BY74" s="1">
        <f>AC74/1.32</f>
        <v>0</v>
      </c>
      <c r="BZ74" s="1">
        <f>AD74/7.4</f>
        <v>4.45945945945946</v>
      </c>
      <c r="CK74" s="1">
        <f>AO74/28</f>
        <v>0.9642857142857143</v>
      </c>
    </row>
    <row r="75" spans="1:74" ht="13.5">
      <c r="A75" s="30" t="s">
        <v>179</v>
      </c>
      <c r="B75" s="1">
        <v>1.6</v>
      </c>
      <c r="C75" s="1">
        <v>124.85</v>
      </c>
      <c r="D75" s="1">
        <v>0</v>
      </c>
      <c r="E75" s="1">
        <v>1</v>
      </c>
      <c r="F75" s="1" t="s">
        <v>180</v>
      </c>
      <c r="G75" s="1">
        <v>53.06</v>
      </c>
      <c r="H75" s="1">
        <v>0.86</v>
      </c>
      <c r="I75" s="1">
        <v>18.75</v>
      </c>
      <c r="J75" s="14"/>
      <c r="K75" s="1">
        <v>8.377575812111942</v>
      </c>
      <c r="L75" s="14"/>
      <c r="M75" s="1">
        <v>0.21</v>
      </c>
      <c r="N75" s="1">
        <v>3.95</v>
      </c>
      <c r="O75" s="1">
        <v>8.5</v>
      </c>
      <c r="P75" s="1">
        <v>3.31</v>
      </c>
      <c r="Q75" s="1">
        <v>1.43</v>
      </c>
      <c r="R75" s="1">
        <v>0.32</v>
      </c>
      <c r="S75" s="15"/>
      <c r="T75" s="15"/>
      <c r="U75" s="1">
        <f t="shared" si="34"/>
        <v>98.76757581211194</v>
      </c>
      <c r="V75" s="1">
        <v>28.3</v>
      </c>
      <c r="W75" s="1">
        <v>220</v>
      </c>
      <c r="X75" s="1">
        <v>2.7</v>
      </c>
      <c r="Y75" s="1">
        <v>560</v>
      </c>
      <c r="Z75" s="1">
        <v>73.1</v>
      </c>
      <c r="AA75" s="1"/>
      <c r="AB75" s="1"/>
      <c r="AC75" s="1"/>
      <c r="AD75" s="1"/>
      <c r="AE75" s="1"/>
      <c r="AF75" s="1"/>
      <c r="AG75" s="1"/>
      <c r="AH75" s="1"/>
      <c r="AI75" s="1"/>
      <c r="AJ75" s="1"/>
      <c r="AK75" s="1"/>
      <c r="AL75" s="1"/>
      <c r="AM75" s="1"/>
      <c r="AN75" s="1"/>
      <c r="AO75" s="1"/>
      <c r="AP75" s="1"/>
      <c r="AQ75" s="14"/>
      <c r="AR75" s="14"/>
      <c r="AS75" s="14"/>
      <c r="AT75" s="14"/>
      <c r="AU75" s="14"/>
      <c r="AV75" s="14"/>
      <c r="AW75" s="1">
        <v>4</v>
      </c>
      <c r="AX75" s="1"/>
      <c r="AY75" s="1">
        <v>2.2</v>
      </c>
      <c r="AZ75" s="1"/>
      <c r="BA75" s="1"/>
      <c r="BB75" s="1"/>
      <c r="BC75" s="1"/>
      <c r="BD75" s="1">
        <f t="shared" si="29"/>
        <v>7.660738714090288</v>
      </c>
      <c r="BE75" s="1">
        <f t="shared" si="25"/>
        <v>3.009575923392613</v>
      </c>
      <c r="BF75" s="25">
        <f t="shared" si="35"/>
        <v>0.03693570451436389</v>
      </c>
      <c r="BG75" s="14"/>
      <c r="BH75" s="25">
        <f t="shared" si="36"/>
        <v>0.03009575923392613</v>
      </c>
      <c r="BI75" s="14"/>
      <c r="BJ75" s="14"/>
      <c r="BK75" s="14"/>
      <c r="BL75" s="1">
        <f t="shared" si="30"/>
        <v>1.1972026082920615</v>
      </c>
      <c r="BM75" s="1">
        <f t="shared" si="31"/>
        <v>21.802325581395348</v>
      </c>
      <c r="BN75" s="1">
        <f t="shared" si="32"/>
        <v>2.120905268889099</v>
      </c>
      <c r="BO75" s="1">
        <f t="shared" si="33"/>
        <v>51.234257392946134</v>
      </c>
      <c r="BP75" s="14"/>
      <c r="BQ75" s="14"/>
      <c r="BR75" s="17"/>
      <c r="BS75" s="14"/>
      <c r="BT75" s="14"/>
      <c r="BU75" s="14"/>
      <c r="BV75" s="16"/>
    </row>
    <row r="76" spans="1:74" ht="13.5">
      <c r="A76" s="1" t="s">
        <v>179</v>
      </c>
      <c r="B76" s="1">
        <v>1.6</v>
      </c>
      <c r="C76" s="1">
        <v>124.85</v>
      </c>
      <c r="D76" s="1">
        <v>0</v>
      </c>
      <c r="E76" s="1">
        <v>1</v>
      </c>
      <c r="F76" s="1" t="s">
        <v>181</v>
      </c>
      <c r="G76" s="1">
        <v>57.19</v>
      </c>
      <c r="H76" s="1">
        <v>0.8</v>
      </c>
      <c r="I76" s="1">
        <v>18.32</v>
      </c>
      <c r="J76" s="14"/>
      <c r="K76" s="1">
        <v>7.198776208044633</v>
      </c>
      <c r="L76" s="14"/>
      <c r="M76" s="1">
        <v>0.19</v>
      </c>
      <c r="N76" s="1">
        <v>3.03</v>
      </c>
      <c r="O76" s="1">
        <v>6.84</v>
      </c>
      <c r="P76" s="1">
        <v>3.49</v>
      </c>
      <c r="Q76" s="1">
        <v>1.78</v>
      </c>
      <c r="R76" s="1">
        <v>0.23</v>
      </c>
      <c r="S76" s="15"/>
      <c r="T76" s="15"/>
      <c r="U76" s="1">
        <f t="shared" si="34"/>
        <v>99.06877620804464</v>
      </c>
      <c r="V76" s="1">
        <v>36.9</v>
      </c>
      <c r="W76" s="1">
        <v>268</v>
      </c>
      <c r="X76" s="1">
        <v>3</v>
      </c>
      <c r="Y76" s="1">
        <v>491</v>
      </c>
      <c r="Z76" s="1">
        <v>73</v>
      </c>
      <c r="AA76" s="1"/>
      <c r="AB76" s="1"/>
      <c r="AC76" s="1"/>
      <c r="AD76" s="1"/>
      <c r="AE76" s="1"/>
      <c r="AF76" s="1"/>
      <c r="AG76" s="1"/>
      <c r="AH76" s="1"/>
      <c r="AI76" s="1"/>
      <c r="AJ76" s="1"/>
      <c r="AK76" s="1"/>
      <c r="AL76" s="1"/>
      <c r="AM76" s="1"/>
      <c r="AN76" s="1"/>
      <c r="AO76" s="1"/>
      <c r="AP76" s="1"/>
      <c r="AQ76" s="14"/>
      <c r="AR76" s="14"/>
      <c r="AS76" s="14"/>
      <c r="AT76" s="14"/>
      <c r="AU76" s="14"/>
      <c r="AV76" s="14"/>
      <c r="AW76" s="1">
        <v>4.9</v>
      </c>
      <c r="AX76" s="1"/>
      <c r="AY76" s="1">
        <v>2.4</v>
      </c>
      <c r="AZ76" s="1"/>
      <c r="BA76" s="1"/>
      <c r="BB76" s="1"/>
      <c r="BC76" s="1"/>
      <c r="BD76" s="1">
        <f t="shared" si="29"/>
        <v>6.726027397260274</v>
      </c>
      <c r="BE76" s="1">
        <f t="shared" si="25"/>
        <v>3.671232876712329</v>
      </c>
      <c r="BF76" s="25">
        <f t="shared" si="35"/>
        <v>0.0410958904109589</v>
      </c>
      <c r="BG76" s="14"/>
      <c r="BH76" s="25">
        <f t="shared" si="36"/>
        <v>0.03287671232876712</v>
      </c>
      <c r="BI76" s="14"/>
      <c r="BJ76" s="14"/>
      <c r="BK76" s="14"/>
      <c r="BL76" s="1">
        <f t="shared" si="30"/>
        <v>1.097399535186385</v>
      </c>
      <c r="BM76" s="1">
        <f t="shared" si="31"/>
        <v>22.9</v>
      </c>
      <c r="BN76" s="1">
        <f t="shared" si="32"/>
        <v>2.3758337320279317</v>
      </c>
      <c r="BO76" s="1">
        <f t="shared" si="33"/>
        <v>48.39742205691962</v>
      </c>
      <c r="BP76" s="14"/>
      <c r="BQ76" s="14"/>
      <c r="BR76" s="17"/>
      <c r="BS76" s="14"/>
      <c r="BT76" s="14"/>
      <c r="BU76" s="14"/>
      <c r="BV76" s="16"/>
    </row>
    <row r="77" spans="1:74" ht="13.5">
      <c r="A77" s="23" t="s">
        <v>179</v>
      </c>
      <c r="B77" s="1">
        <v>1.6</v>
      </c>
      <c r="C77" s="1">
        <v>124.85</v>
      </c>
      <c r="D77" s="1">
        <v>0</v>
      </c>
      <c r="E77" s="1">
        <v>1</v>
      </c>
      <c r="F77" s="1" t="s">
        <v>182</v>
      </c>
      <c r="G77" s="1">
        <v>57.43</v>
      </c>
      <c r="H77" s="1">
        <v>0.79</v>
      </c>
      <c r="I77" s="1">
        <v>18.21</v>
      </c>
      <c r="J77" s="14"/>
      <c r="K77" s="1">
        <v>7.090794564923963</v>
      </c>
      <c r="L77" s="14"/>
      <c r="M77" s="1">
        <v>0.19</v>
      </c>
      <c r="N77" s="1">
        <v>3</v>
      </c>
      <c r="O77" s="1">
        <v>6.72</v>
      </c>
      <c r="P77" s="1">
        <v>3.65</v>
      </c>
      <c r="Q77" s="1">
        <v>1.88</v>
      </c>
      <c r="R77" s="1">
        <v>0.23</v>
      </c>
      <c r="S77" s="15"/>
      <c r="T77" s="15"/>
      <c r="U77" s="1">
        <f t="shared" si="34"/>
        <v>99.19079456492398</v>
      </c>
      <c r="V77" s="1">
        <v>38.2</v>
      </c>
      <c r="W77" s="1">
        <v>275</v>
      </c>
      <c r="X77" s="1">
        <v>2.7</v>
      </c>
      <c r="Y77" s="1">
        <v>482</v>
      </c>
      <c r="Z77" s="1">
        <v>74</v>
      </c>
      <c r="AA77" s="1"/>
      <c r="AB77" s="1"/>
      <c r="AC77" s="1"/>
      <c r="AD77" s="1"/>
      <c r="AE77" s="1"/>
      <c r="AF77" s="1"/>
      <c r="AG77" s="1"/>
      <c r="AH77" s="1"/>
      <c r="AI77" s="1"/>
      <c r="AJ77" s="1"/>
      <c r="AK77" s="1"/>
      <c r="AL77" s="1"/>
      <c r="AM77" s="1"/>
      <c r="AN77" s="1"/>
      <c r="AO77" s="1"/>
      <c r="AP77" s="1"/>
      <c r="AQ77" s="14"/>
      <c r="AR77" s="14"/>
      <c r="AS77" s="14"/>
      <c r="AT77" s="14"/>
      <c r="AU77" s="14"/>
      <c r="AV77" s="14"/>
      <c r="AW77" s="1">
        <v>5.1</v>
      </c>
      <c r="AX77" s="1"/>
      <c r="AY77" s="1">
        <v>3</v>
      </c>
      <c r="AZ77" s="1"/>
      <c r="BA77" s="1"/>
      <c r="BB77" s="1"/>
      <c r="BC77" s="1"/>
      <c r="BD77" s="1">
        <f t="shared" si="29"/>
        <v>6.513513513513513</v>
      </c>
      <c r="BE77" s="1">
        <f t="shared" si="25"/>
        <v>3.7162162162162162</v>
      </c>
      <c r="BF77" s="25">
        <f t="shared" si="35"/>
        <v>0.03648648648648649</v>
      </c>
      <c r="BG77" s="14"/>
      <c r="BH77" s="25">
        <f t="shared" si="36"/>
        <v>0.04054054054054054</v>
      </c>
      <c r="BI77" s="14"/>
      <c r="BJ77" s="14"/>
      <c r="BK77" s="14"/>
      <c r="BL77" s="1">
        <f t="shared" si="30"/>
        <v>1.1124457540671921</v>
      </c>
      <c r="BM77" s="1">
        <f t="shared" si="31"/>
        <v>23.050632911392405</v>
      </c>
      <c r="BN77" s="1">
        <f t="shared" si="32"/>
        <v>2.363598188307988</v>
      </c>
      <c r="BO77" s="1">
        <f t="shared" si="33"/>
        <v>48.526382508357315</v>
      </c>
      <c r="BP77" s="14"/>
      <c r="BQ77" s="14"/>
      <c r="BR77" s="17"/>
      <c r="BS77" s="14"/>
      <c r="BT77" s="14"/>
      <c r="BU77" s="14"/>
      <c r="BV77" s="16"/>
    </row>
    <row r="78" spans="1:91" ht="13.5">
      <c r="A78" s="33" t="s">
        <v>54</v>
      </c>
      <c r="B78" s="31">
        <v>1.5658333333333334</v>
      </c>
      <c r="C78" s="31">
        <v>124.84472222222222</v>
      </c>
      <c r="D78" t="s">
        <v>128</v>
      </c>
      <c r="E78" t="s">
        <v>128</v>
      </c>
      <c r="F78" t="s">
        <v>55</v>
      </c>
      <c r="G78">
        <v>51.71</v>
      </c>
      <c r="H78">
        <v>0.98</v>
      </c>
      <c r="I78">
        <v>18.66</v>
      </c>
      <c r="K78" s="32">
        <v>9.25005708</v>
      </c>
      <c r="M78">
        <v>0.2</v>
      </c>
      <c r="N78">
        <v>4.39</v>
      </c>
      <c r="O78">
        <v>9.49</v>
      </c>
      <c r="P78">
        <v>2.91</v>
      </c>
      <c r="Q78">
        <v>1.25</v>
      </c>
      <c r="R78">
        <v>0.27</v>
      </c>
      <c r="U78" s="32">
        <v>99.11005707999999</v>
      </c>
      <c r="V78">
        <v>20.5</v>
      </c>
      <c r="W78">
        <v>207</v>
      </c>
      <c r="X78">
        <v>2.54</v>
      </c>
      <c r="Y78">
        <v>560</v>
      </c>
      <c r="Z78">
        <v>60.4</v>
      </c>
      <c r="AA78">
        <v>9.97</v>
      </c>
      <c r="AB78">
        <v>22.6</v>
      </c>
      <c r="AC78">
        <v>3.24</v>
      </c>
      <c r="AD78">
        <v>15.3</v>
      </c>
      <c r="AE78">
        <v>3.9</v>
      </c>
      <c r="AF78">
        <v>1.28</v>
      </c>
      <c r="AG78">
        <v>4.21</v>
      </c>
      <c r="AH78">
        <v>0.661</v>
      </c>
      <c r="AI78">
        <v>4.04</v>
      </c>
      <c r="AJ78">
        <v>0.849</v>
      </c>
      <c r="AK78">
        <v>2.51</v>
      </c>
      <c r="AL78">
        <v>0.36</v>
      </c>
      <c r="AM78">
        <v>2.4</v>
      </c>
      <c r="AN78">
        <v>0.367</v>
      </c>
      <c r="AO78">
        <v>22.8</v>
      </c>
      <c r="AW78">
        <v>3.05</v>
      </c>
      <c r="AX78">
        <v>0.383</v>
      </c>
      <c r="AY78">
        <v>1.65</v>
      </c>
      <c r="AZ78">
        <v>0.371</v>
      </c>
      <c r="BA78">
        <v>0.12</v>
      </c>
      <c r="BB78">
        <v>1.85</v>
      </c>
      <c r="BC78" s="1">
        <f aca="true" t="shared" si="38" ref="BC78:BC85">Y78/AO78</f>
        <v>24.561403508771928</v>
      </c>
      <c r="BD78" s="1">
        <f t="shared" si="29"/>
        <v>9.271523178807946</v>
      </c>
      <c r="BE78" s="1">
        <f t="shared" si="25"/>
        <v>3.427152317880795</v>
      </c>
      <c r="BF78" s="25">
        <f t="shared" si="35"/>
        <v>0.04205298013245033</v>
      </c>
      <c r="BG78" s="26">
        <f>X78/AO78</f>
        <v>0.11140350877192982</v>
      </c>
      <c r="BH78" s="25">
        <f t="shared" si="36"/>
        <v>0.027317880794701987</v>
      </c>
      <c r="BK78" s="11">
        <v>1.2244098865580628</v>
      </c>
      <c r="BL78" s="1">
        <f t="shared" si="30"/>
        <v>1.2537331439207673</v>
      </c>
      <c r="BM78" s="1">
        <f t="shared" si="31"/>
        <v>19.040816326530614</v>
      </c>
      <c r="BN78" s="1">
        <f t="shared" si="32"/>
        <v>2.107074505694761</v>
      </c>
      <c r="BO78" s="1">
        <f t="shared" si="33"/>
        <v>51.39770684144642</v>
      </c>
      <c r="BP78">
        <v>0.703616</v>
      </c>
      <c r="BQ78">
        <v>0.512892</v>
      </c>
      <c r="BS78">
        <v>18.3476</v>
      </c>
      <c r="BT78">
        <v>15.5749</v>
      </c>
      <c r="BU78">
        <v>38.3769</v>
      </c>
      <c r="BV78" s="16"/>
      <c r="BW78" s="1">
        <f>AA78/2.5</f>
        <v>3.9880000000000004</v>
      </c>
      <c r="BX78" s="1">
        <f>AB78/7.5</f>
        <v>3.0133333333333336</v>
      </c>
      <c r="BY78" s="1">
        <f>AC78/1.32</f>
        <v>2.4545454545454546</v>
      </c>
      <c r="BZ78" s="1">
        <f>AD78/7.4</f>
        <v>2.0675675675675675</v>
      </c>
      <c r="CA78" s="1">
        <f>AE78/2.63</f>
        <v>1.4828897338403042</v>
      </c>
      <c r="CB78" s="1">
        <f>AF78/1.02</f>
        <v>1.2549019607843137</v>
      </c>
      <c r="CC78" s="1">
        <f>AG78/3.68</f>
        <v>1.1440217391304348</v>
      </c>
      <c r="CD78" s="1">
        <f>AH78/0.67</f>
        <v>0.9865671641791045</v>
      </c>
      <c r="CE78" s="1">
        <f>AI78/4.55</f>
        <v>0.887912087912088</v>
      </c>
      <c r="CF78" s="1">
        <f>AJ78/1.01</f>
        <v>0.8405940594059406</v>
      </c>
      <c r="CG78" s="1">
        <f>AK78/2.97</f>
        <v>0.845117845117845</v>
      </c>
      <c r="CH78" s="1">
        <f>AL78/0.456</f>
        <v>0.7894736842105262</v>
      </c>
      <c r="CI78" s="1">
        <f>AM78/3.05</f>
        <v>0.7868852459016393</v>
      </c>
      <c r="CJ78" s="1">
        <f>AN78/0.455</f>
        <v>0.8065934065934065</v>
      </c>
      <c r="CK78" s="1">
        <f>AO78/28</f>
        <v>0.8142857142857143</v>
      </c>
      <c r="CL78" s="11">
        <f>CB78/10^(((17/18)*LOG(CA78))-((1/6)*LOG(BZ78))+((2/9)*LOG(CD78)))</f>
        <v>0.979239205672775</v>
      </c>
      <c r="CM78" s="11">
        <f t="shared" si="37"/>
        <v>1.2444498238758182</v>
      </c>
    </row>
    <row r="79" spans="1:91" ht="13.5">
      <c r="A79" s="33" t="s">
        <v>54</v>
      </c>
      <c r="B79" s="31">
        <v>1.5658333333333334</v>
      </c>
      <c r="C79" s="31">
        <v>124.84472222222222</v>
      </c>
      <c r="D79" t="s">
        <v>128</v>
      </c>
      <c r="E79" t="s">
        <v>128</v>
      </c>
      <c r="F79" t="s">
        <v>56</v>
      </c>
      <c r="G79">
        <v>52.06</v>
      </c>
      <c r="H79">
        <v>1.09</v>
      </c>
      <c r="I79">
        <v>19.11</v>
      </c>
      <c r="K79" s="32">
        <v>10.095879420000001</v>
      </c>
      <c r="M79">
        <v>0.22</v>
      </c>
      <c r="N79">
        <v>3.4</v>
      </c>
      <c r="O79">
        <v>8.4</v>
      </c>
      <c r="P79">
        <v>3.41</v>
      </c>
      <c r="Q79">
        <v>0.98</v>
      </c>
      <c r="R79">
        <v>0.28</v>
      </c>
      <c r="U79" s="32">
        <v>99.04587942000002</v>
      </c>
      <c r="V79">
        <v>12.1</v>
      </c>
      <c r="W79">
        <v>171</v>
      </c>
      <c r="X79">
        <v>2.76</v>
      </c>
      <c r="Y79">
        <v>619</v>
      </c>
      <c r="Z79">
        <v>60.2</v>
      </c>
      <c r="AA79">
        <v>9.23</v>
      </c>
      <c r="AB79">
        <v>22.2</v>
      </c>
      <c r="AC79">
        <v>3.1</v>
      </c>
      <c r="AD79">
        <v>14.6</v>
      </c>
      <c r="AE79">
        <v>3.77</v>
      </c>
      <c r="AF79">
        <v>1.3</v>
      </c>
      <c r="AG79">
        <v>4.01</v>
      </c>
      <c r="AH79">
        <v>0.641</v>
      </c>
      <c r="AI79">
        <v>3.93</v>
      </c>
      <c r="AJ79">
        <v>0.811</v>
      </c>
      <c r="AK79">
        <v>2.42</v>
      </c>
      <c r="AL79">
        <v>0.347</v>
      </c>
      <c r="AM79">
        <v>2.34</v>
      </c>
      <c r="AN79">
        <v>0.359</v>
      </c>
      <c r="AO79">
        <v>20.8</v>
      </c>
      <c r="AW79">
        <v>4.43</v>
      </c>
      <c r="AX79">
        <v>0.403</v>
      </c>
      <c r="AY79">
        <v>1.15</v>
      </c>
      <c r="AZ79">
        <v>0.241</v>
      </c>
      <c r="BA79">
        <v>0.12</v>
      </c>
      <c r="BB79">
        <v>1.77</v>
      </c>
      <c r="BC79" s="1">
        <f t="shared" si="38"/>
        <v>29.759615384615383</v>
      </c>
      <c r="BD79" s="1">
        <f t="shared" si="29"/>
        <v>10.282392026578073</v>
      </c>
      <c r="BE79" s="1">
        <f t="shared" si="25"/>
        <v>2.840531561461794</v>
      </c>
      <c r="BF79" s="25">
        <f t="shared" si="35"/>
        <v>0.045847176079734216</v>
      </c>
      <c r="BG79" s="26">
        <f>X79/AO79</f>
        <v>0.13269230769230766</v>
      </c>
      <c r="BH79" s="25">
        <f t="shared" si="36"/>
        <v>0.019102990033222588</v>
      </c>
      <c r="BK79" s="11">
        <v>1.3291869987845828</v>
      </c>
      <c r="BL79" s="1">
        <f t="shared" si="30"/>
        <v>1.1482546104129423</v>
      </c>
      <c r="BM79" s="1">
        <f t="shared" si="31"/>
        <v>17.532110091743117</v>
      </c>
      <c r="BN79" s="1">
        <f t="shared" si="32"/>
        <v>2.9693763000000004</v>
      </c>
      <c r="BO79" s="1">
        <f t="shared" si="33"/>
        <v>42.87069801178879</v>
      </c>
      <c r="BP79">
        <v>0.703654</v>
      </c>
      <c r="BQ79">
        <v>0.512899</v>
      </c>
      <c r="BS79">
        <v>18.3711</v>
      </c>
      <c r="BT79">
        <v>15.5808</v>
      </c>
      <c r="BU79">
        <v>38.3803</v>
      </c>
      <c r="BV79" s="16"/>
      <c r="BW79" s="1">
        <f>AA79/2.5</f>
        <v>3.692</v>
      </c>
      <c r="BX79" s="1">
        <f>AB79/7.5</f>
        <v>2.96</v>
      </c>
      <c r="BY79" s="1">
        <f>AC79/1.32</f>
        <v>2.3484848484848486</v>
      </c>
      <c r="BZ79" s="1">
        <f>AD79/7.4</f>
        <v>1.9729729729729728</v>
      </c>
      <c r="CA79" s="1">
        <f>AE79/2.63</f>
        <v>1.4334600760456275</v>
      </c>
      <c r="CB79" s="1">
        <f>AF79/1.02</f>
        <v>1.2745098039215685</v>
      </c>
      <c r="CC79" s="1">
        <f>AG79/3.68</f>
        <v>1.089673913043478</v>
      </c>
      <c r="CD79" s="1">
        <f>AH79/0.67</f>
        <v>0.9567164179104477</v>
      </c>
      <c r="CE79" s="1">
        <f>AI79/4.55</f>
        <v>0.8637362637362638</v>
      </c>
      <c r="CF79" s="1">
        <f>AJ79/1.01</f>
        <v>0.802970297029703</v>
      </c>
      <c r="CG79" s="1">
        <f>AK79/2.97</f>
        <v>0.8148148148148148</v>
      </c>
      <c r="CH79" s="1">
        <f>AL79/0.456</f>
        <v>0.7609649122807016</v>
      </c>
      <c r="CI79" s="1">
        <f>AM79/3.05</f>
        <v>0.7672131147540984</v>
      </c>
      <c r="CJ79" s="1">
        <f>AN79/0.455</f>
        <v>0.789010989010989</v>
      </c>
      <c r="CK79" s="1">
        <f>AO79/28</f>
        <v>0.7428571428571429</v>
      </c>
      <c r="CL79" s="11">
        <f>CB79/10^(((17/18)*LOG(CA79))-((1/6)*LOG(BZ79))+((2/9)*LOG(CD79)))</f>
        <v>1.0258950111089749</v>
      </c>
      <c r="CM79" s="11">
        <f t="shared" si="37"/>
        <v>1.33717084781298</v>
      </c>
    </row>
    <row r="80" spans="1:89" ht="13.5">
      <c r="A80" s="20" t="s">
        <v>183</v>
      </c>
      <c r="B80" s="1">
        <v>1.52</v>
      </c>
      <c r="C80" s="1">
        <v>125.18</v>
      </c>
      <c r="D80" s="1">
        <v>0</v>
      </c>
      <c r="E80" s="1">
        <v>2</v>
      </c>
      <c r="F80" s="1" t="s">
        <v>184</v>
      </c>
      <c r="G80" s="1">
        <v>49.62</v>
      </c>
      <c r="H80" s="1">
        <v>0.87</v>
      </c>
      <c r="I80" s="1">
        <v>19.85</v>
      </c>
      <c r="J80" s="14"/>
      <c r="K80" s="1">
        <v>9.592369297219474</v>
      </c>
      <c r="L80" s="14"/>
      <c r="M80" s="1">
        <v>0.19</v>
      </c>
      <c r="N80" s="1">
        <v>4.78</v>
      </c>
      <c r="O80" s="1">
        <v>10.47</v>
      </c>
      <c r="P80" s="1">
        <v>3.08</v>
      </c>
      <c r="Q80" s="1">
        <v>0.34</v>
      </c>
      <c r="R80" s="1">
        <v>0.14</v>
      </c>
      <c r="S80" s="15"/>
      <c r="T80" s="1">
        <v>0</v>
      </c>
      <c r="U80" s="1">
        <f>G80+H80+I80+K80+M80+N80+O80+P80+Q80+R80+T80</f>
        <v>98.93236929721948</v>
      </c>
      <c r="V80" s="1"/>
      <c r="W80" s="1"/>
      <c r="X80" s="1"/>
      <c r="Y80" s="1">
        <v>370</v>
      </c>
      <c r="Z80" s="1">
        <v>40</v>
      </c>
      <c r="AA80" s="1"/>
      <c r="AB80" s="1"/>
      <c r="AC80" s="1"/>
      <c r="AD80" s="1"/>
      <c r="AE80" s="1"/>
      <c r="AF80" s="1"/>
      <c r="AG80" s="1"/>
      <c r="AH80" s="1"/>
      <c r="AI80" s="1"/>
      <c r="AJ80" s="1"/>
      <c r="AK80" s="1"/>
      <c r="AL80" s="1"/>
      <c r="AM80" s="1"/>
      <c r="AN80" s="1"/>
      <c r="AO80" s="1">
        <v>24</v>
      </c>
      <c r="AP80" s="1"/>
      <c r="AQ80" s="14">
        <v>7</v>
      </c>
      <c r="AR80" s="14"/>
      <c r="AS80" s="14"/>
      <c r="AT80" s="14"/>
      <c r="AU80" s="14"/>
      <c r="AV80" s="14"/>
      <c r="AW80" s="1"/>
      <c r="AX80" s="1"/>
      <c r="AY80" s="1"/>
      <c r="AZ80" s="1"/>
      <c r="BA80" s="1"/>
      <c r="BB80" s="1"/>
      <c r="BC80" s="1">
        <f t="shared" si="38"/>
        <v>15.416666666666666</v>
      </c>
      <c r="BD80" s="1">
        <f t="shared" si="29"/>
        <v>9.25</v>
      </c>
      <c r="BE80" s="14"/>
      <c r="BF80" s="14"/>
      <c r="BG80" s="14"/>
      <c r="BH80" s="14"/>
      <c r="BI80" s="14"/>
      <c r="BJ80" s="14"/>
      <c r="BK80" s="14"/>
      <c r="BL80" s="1">
        <f t="shared" si="30"/>
        <v>1.2328017211645885</v>
      </c>
      <c r="BM80" s="1">
        <f t="shared" si="31"/>
        <v>22.81609195402299</v>
      </c>
      <c r="BN80" s="1">
        <f t="shared" si="32"/>
        <v>2.006771819501982</v>
      </c>
      <c r="BO80" s="1">
        <f t="shared" si="33"/>
        <v>52.61501097724411</v>
      </c>
      <c r="BP80" s="14"/>
      <c r="BQ80" s="14"/>
      <c r="BR80" s="17"/>
      <c r="BS80" s="14"/>
      <c r="BT80" s="14"/>
      <c r="BU80" s="14"/>
      <c r="BV80" s="16"/>
      <c r="CK80" s="1">
        <f>AO80/28</f>
        <v>0.8571428571428571</v>
      </c>
    </row>
    <row r="81" spans="1:89" ht="13.5">
      <c r="A81" s="20" t="s">
        <v>183</v>
      </c>
      <c r="B81" s="1">
        <v>1.52</v>
      </c>
      <c r="C81" s="1">
        <v>125.18</v>
      </c>
      <c r="D81" s="1">
        <v>0</v>
      </c>
      <c r="E81" s="1">
        <v>2</v>
      </c>
      <c r="F81" s="1" t="s">
        <v>185</v>
      </c>
      <c r="G81" s="1">
        <v>53.45</v>
      </c>
      <c r="H81" s="1">
        <v>0.95</v>
      </c>
      <c r="I81" s="1">
        <v>18.91</v>
      </c>
      <c r="J81" s="14"/>
      <c r="K81" s="1">
        <v>8.755511563034284</v>
      </c>
      <c r="L81" s="14"/>
      <c r="M81" s="1">
        <v>0.18</v>
      </c>
      <c r="N81" s="1">
        <v>3.63</v>
      </c>
      <c r="O81" s="1">
        <v>8.96</v>
      </c>
      <c r="P81" s="1">
        <v>3.38</v>
      </c>
      <c r="Q81" s="1">
        <v>0.57</v>
      </c>
      <c r="R81" s="1">
        <v>0.24</v>
      </c>
      <c r="S81" s="15"/>
      <c r="T81" s="1">
        <v>0.84</v>
      </c>
      <c r="U81" s="1">
        <f>G81+H81+I81+K81+M81+N81+O81+P81+Q81+R81+T81</f>
        <v>99.86551156303427</v>
      </c>
      <c r="V81" s="1">
        <v>6</v>
      </c>
      <c r="W81" s="1"/>
      <c r="X81" s="1"/>
      <c r="Y81" s="1">
        <v>380</v>
      </c>
      <c r="Z81" s="1">
        <v>72</v>
      </c>
      <c r="AA81" s="1"/>
      <c r="AB81" s="1"/>
      <c r="AC81" s="1"/>
      <c r="AD81" s="1"/>
      <c r="AE81" s="1"/>
      <c r="AF81" s="1"/>
      <c r="AG81" s="1"/>
      <c r="AH81" s="1"/>
      <c r="AI81" s="1"/>
      <c r="AJ81" s="1"/>
      <c r="AK81" s="1"/>
      <c r="AL81" s="1"/>
      <c r="AM81" s="1"/>
      <c r="AN81" s="1"/>
      <c r="AO81" s="1">
        <v>31</v>
      </c>
      <c r="AP81" s="1"/>
      <c r="AQ81" s="14"/>
      <c r="AR81" s="14"/>
      <c r="AS81" s="14"/>
      <c r="AT81" s="14"/>
      <c r="AU81" s="14"/>
      <c r="AV81" s="14"/>
      <c r="AW81" s="1"/>
      <c r="AX81" s="1"/>
      <c r="AY81" s="1"/>
      <c r="AZ81" s="1"/>
      <c r="BA81" s="1"/>
      <c r="BB81" s="1"/>
      <c r="BC81" s="1">
        <f t="shared" si="38"/>
        <v>12.258064516129032</v>
      </c>
      <c r="BD81" s="1">
        <f t="shared" si="29"/>
        <v>5.277777777777778</v>
      </c>
      <c r="BE81" s="14"/>
      <c r="BF81" s="14"/>
      <c r="BG81" s="14"/>
      <c r="BH81" s="14"/>
      <c r="BI81" s="14"/>
      <c r="BJ81" s="14"/>
      <c r="BK81" s="14"/>
      <c r="BL81" s="1">
        <f t="shared" si="30"/>
        <v>1.1881633222957395</v>
      </c>
      <c r="BM81" s="1">
        <f t="shared" si="31"/>
        <v>19.905263157894737</v>
      </c>
      <c r="BN81" s="1">
        <f t="shared" si="32"/>
        <v>2.411986656483274</v>
      </c>
      <c r="BO81" s="1">
        <f t="shared" si="33"/>
        <v>48.020350207506866</v>
      </c>
      <c r="BP81" s="14"/>
      <c r="BQ81" s="14"/>
      <c r="BR81" s="17"/>
      <c r="BS81" s="14"/>
      <c r="BT81" s="14"/>
      <c r="BU81" s="14"/>
      <c r="BV81" s="16"/>
      <c r="CK81" s="1">
        <f>AO81/28</f>
        <v>1.1071428571428572</v>
      </c>
    </row>
    <row r="82" spans="1:91" ht="13.5">
      <c r="A82" s="33" t="s">
        <v>93</v>
      </c>
      <c r="B82" s="31">
        <v>1.4833333333333334</v>
      </c>
      <c r="C82" s="31">
        <v>125.16333333333333</v>
      </c>
      <c r="D82" t="s">
        <v>128</v>
      </c>
      <c r="E82" t="s">
        <v>128</v>
      </c>
      <c r="F82" t="s">
        <v>94</v>
      </c>
      <c r="G82">
        <v>49.63</v>
      </c>
      <c r="H82">
        <v>0.87</v>
      </c>
      <c r="I82">
        <v>19.85</v>
      </c>
      <c r="K82" s="32">
        <v>9.591985260000001</v>
      </c>
      <c r="M82">
        <v>0.19</v>
      </c>
      <c r="N82">
        <v>4.78</v>
      </c>
      <c r="O82">
        <v>10.47</v>
      </c>
      <c r="P82">
        <v>3.08</v>
      </c>
      <c r="Q82">
        <v>0.34</v>
      </c>
      <c r="R82">
        <v>0.14</v>
      </c>
      <c r="U82" s="32">
        <v>98.94198526</v>
      </c>
      <c r="V82">
        <v>2.24</v>
      </c>
      <c r="W82">
        <v>78.1</v>
      </c>
      <c r="X82">
        <v>1.06</v>
      </c>
      <c r="Y82">
        <v>342</v>
      </c>
      <c r="Z82">
        <v>40.3</v>
      </c>
      <c r="AA82">
        <v>3.24</v>
      </c>
      <c r="AB82">
        <v>8.81</v>
      </c>
      <c r="AC82">
        <v>1.43</v>
      </c>
      <c r="AD82">
        <v>7.59</v>
      </c>
      <c r="AE82">
        <v>2.43</v>
      </c>
      <c r="AF82">
        <v>0.927</v>
      </c>
      <c r="AG82">
        <v>3.21</v>
      </c>
      <c r="AH82">
        <v>0.545</v>
      </c>
      <c r="AI82">
        <v>3.69</v>
      </c>
      <c r="AJ82">
        <v>0.787</v>
      </c>
      <c r="AK82">
        <v>2.37</v>
      </c>
      <c r="AL82">
        <v>0.339</v>
      </c>
      <c r="AM82">
        <v>2.29</v>
      </c>
      <c r="AN82">
        <v>0.345</v>
      </c>
      <c r="AO82">
        <v>19.6</v>
      </c>
      <c r="AW82">
        <v>3.43</v>
      </c>
      <c r="AX82">
        <v>0.198</v>
      </c>
      <c r="AY82">
        <v>0.248</v>
      </c>
      <c r="AZ82">
        <v>0.077</v>
      </c>
      <c r="BA82">
        <v>0.156</v>
      </c>
      <c r="BB82">
        <v>1.31</v>
      </c>
      <c r="BC82" s="1">
        <f t="shared" si="38"/>
        <v>17.448979591836732</v>
      </c>
      <c r="BD82" s="1">
        <f t="shared" si="29"/>
        <v>8.4863523573201</v>
      </c>
      <c r="BE82" s="1">
        <f>W82/Z82</f>
        <v>1.9379652605459057</v>
      </c>
      <c r="BF82" s="25">
        <f>X82/Z82</f>
        <v>0.026302729528535983</v>
      </c>
      <c r="BG82" s="26">
        <f>X82/AO82</f>
        <v>0.05408163265306122</v>
      </c>
      <c r="BH82" s="25">
        <f>AY82/Z82</f>
        <v>0.006153846153846154</v>
      </c>
      <c r="BK82" s="11">
        <v>1.3483109140215104</v>
      </c>
      <c r="BL82" s="1">
        <f t="shared" si="30"/>
        <v>1.2328017211645885</v>
      </c>
      <c r="BM82" s="1">
        <f t="shared" si="31"/>
        <v>22.81609195402299</v>
      </c>
      <c r="BN82" s="1">
        <f t="shared" si="32"/>
        <v>2.0066914769874478</v>
      </c>
      <c r="BO82" s="1">
        <f t="shared" si="33"/>
        <v>52.616009150926146</v>
      </c>
      <c r="BP82">
        <v>0.703909</v>
      </c>
      <c r="BQ82">
        <v>0.512976</v>
      </c>
      <c r="BS82">
        <v>18.5083</v>
      </c>
      <c r="BT82">
        <v>15.5954</v>
      </c>
      <c r="BU82">
        <v>38.4947</v>
      </c>
      <c r="BV82" s="16"/>
      <c r="BW82" s="1">
        <f>AA82/2.5</f>
        <v>1.296</v>
      </c>
      <c r="BX82" s="1">
        <f>AB82/7.5</f>
        <v>1.1746666666666667</v>
      </c>
      <c r="BY82" s="1">
        <f>AC82/1.32</f>
        <v>1.0833333333333333</v>
      </c>
      <c r="BZ82" s="1">
        <f>AD82/7.4</f>
        <v>1.0256756756756755</v>
      </c>
      <c r="CA82" s="1">
        <f>AE82/2.63</f>
        <v>0.9239543726235743</v>
      </c>
      <c r="CB82" s="1">
        <f>AF82/1.02</f>
        <v>0.9088235294117647</v>
      </c>
      <c r="CC82" s="1">
        <f>AG82/3.68</f>
        <v>0.8722826086956521</v>
      </c>
      <c r="CD82" s="1">
        <f>AH82/0.67</f>
        <v>0.8134328358208955</v>
      </c>
      <c r="CE82" s="1">
        <f>AI82/4.55</f>
        <v>0.810989010989011</v>
      </c>
      <c r="CF82" s="1">
        <f>AJ82/1.01</f>
        <v>0.7792079207920792</v>
      </c>
      <c r="CG82" s="1">
        <f>AK82/2.97</f>
        <v>0.797979797979798</v>
      </c>
      <c r="CH82" s="1">
        <f>AL82/0.456</f>
        <v>0.743421052631579</v>
      </c>
      <c r="CI82" s="1">
        <f>AM82/3.05</f>
        <v>0.7508196721311476</v>
      </c>
      <c r="CJ82" s="1">
        <f>AN82/0.455</f>
        <v>0.7582417582417582</v>
      </c>
      <c r="CK82" s="1">
        <f>AO82/28</f>
        <v>0.7000000000000001</v>
      </c>
      <c r="CL82" s="11">
        <f>CB82/10^(((17/18)*LOG(CA82))-((1/6)*LOG(BZ82))+((2/9)*LOG(CD82)))</f>
        <v>1.0296372682186006</v>
      </c>
      <c r="CM82" s="11">
        <f t="shared" si="37"/>
        <v>1.3713509467540312</v>
      </c>
    </row>
    <row r="83" spans="1:89" ht="13.5">
      <c r="A83" s="20" t="s">
        <v>186</v>
      </c>
      <c r="B83" s="1">
        <v>1.52</v>
      </c>
      <c r="C83" s="1">
        <v>125.18</v>
      </c>
      <c r="D83" s="1">
        <v>0</v>
      </c>
      <c r="E83" s="1">
        <v>2</v>
      </c>
      <c r="F83" s="1" t="s">
        <v>165</v>
      </c>
      <c r="G83" s="1">
        <v>52.29</v>
      </c>
      <c r="H83" s="1">
        <v>0.96</v>
      </c>
      <c r="I83" s="1">
        <v>17.42</v>
      </c>
      <c r="J83" s="14"/>
      <c r="K83" s="1">
        <v>9.817331053720867</v>
      </c>
      <c r="L83" s="14"/>
      <c r="M83" s="1">
        <v>0.19</v>
      </c>
      <c r="N83" s="1">
        <v>4.89</v>
      </c>
      <c r="O83" s="1">
        <v>9.67</v>
      </c>
      <c r="P83" s="1">
        <v>2.84</v>
      </c>
      <c r="Q83" s="1">
        <v>0.67</v>
      </c>
      <c r="R83" s="1">
        <v>0.16</v>
      </c>
      <c r="S83" s="15"/>
      <c r="T83" s="1">
        <v>0</v>
      </c>
      <c r="U83" s="1">
        <f>G83+H83+I83+K83+M83+N83+O83+P83+Q83+R83+T83</f>
        <v>98.90733105372087</v>
      </c>
      <c r="V83" s="1">
        <v>13</v>
      </c>
      <c r="W83" s="1"/>
      <c r="X83" s="1"/>
      <c r="Y83" s="1">
        <v>331</v>
      </c>
      <c r="Z83" s="1">
        <v>76</v>
      </c>
      <c r="AA83" s="1"/>
      <c r="AB83" s="1"/>
      <c r="AC83" s="1"/>
      <c r="AD83" s="1"/>
      <c r="AE83" s="1"/>
      <c r="AF83" s="1"/>
      <c r="AG83" s="1"/>
      <c r="AH83" s="1"/>
      <c r="AI83" s="1"/>
      <c r="AJ83" s="1"/>
      <c r="AK83" s="1"/>
      <c r="AL83" s="1"/>
      <c r="AM83" s="1"/>
      <c r="AN83" s="1"/>
      <c r="AO83" s="1">
        <v>28</v>
      </c>
      <c r="AP83" s="1"/>
      <c r="AQ83" s="14">
        <v>10</v>
      </c>
      <c r="AR83" s="14"/>
      <c r="AS83" s="14"/>
      <c r="AT83" s="14"/>
      <c r="AU83" s="14"/>
      <c r="AV83" s="14"/>
      <c r="AW83" s="1"/>
      <c r="AX83" s="1"/>
      <c r="AY83" s="1"/>
      <c r="AZ83" s="1"/>
      <c r="BA83" s="1"/>
      <c r="BB83" s="1"/>
      <c r="BC83" s="1">
        <f t="shared" si="38"/>
        <v>11.821428571428571</v>
      </c>
      <c r="BD83" s="1">
        <f t="shared" si="29"/>
        <v>4.355263157894737</v>
      </c>
      <c r="BE83" s="14"/>
      <c r="BF83" s="14"/>
      <c r="BG83" s="14"/>
      <c r="BH83" s="14"/>
      <c r="BI83" s="14"/>
      <c r="BJ83" s="14"/>
      <c r="BK83" s="14"/>
      <c r="BL83" s="1">
        <f t="shared" si="30"/>
        <v>1.3191137942055855</v>
      </c>
      <c r="BM83" s="1">
        <f t="shared" si="31"/>
        <v>18.145833333333336</v>
      </c>
      <c r="BN83" s="1">
        <f t="shared" si="32"/>
        <v>2.0076341623151057</v>
      </c>
      <c r="BO83" s="1">
        <f t="shared" si="33"/>
        <v>52.604299632884214</v>
      </c>
      <c r="BP83" s="14"/>
      <c r="BQ83" s="14"/>
      <c r="BR83" s="17"/>
      <c r="BS83" s="14"/>
      <c r="BT83" s="14"/>
      <c r="BU83" s="14"/>
      <c r="BV83" s="16"/>
      <c r="CK83" s="1">
        <f>AO83/28</f>
        <v>1</v>
      </c>
    </row>
    <row r="84" spans="1:89" ht="13.5">
      <c r="A84" s="20" t="s">
        <v>186</v>
      </c>
      <c r="B84" s="1">
        <v>1.52</v>
      </c>
      <c r="C84" s="1">
        <v>125.18</v>
      </c>
      <c r="D84" s="1">
        <v>0</v>
      </c>
      <c r="E84" s="1">
        <v>2</v>
      </c>
      <c r="F84" s="1" t="s">
        <v>189</v>
      </c>
      <c r="G84" s="1">
        <v>54.41</v>
      </c>
      <c r="H84" s="1">
        <v>0.96</v>
      </c>
      <c r="I84" s="1">
        <v>17.71</v>
      </c>
      <c r="J84" s="14"/>
      <c r="K84" s="1">
        <v>8.548546747053</v>
      </c>
      <c r="L84" s="14"/>
      <c r="M84" s="1">
        <v>0.18</v>
      </c>
      <c r="N84" s="1">
        <v>2.89</v>
      </c>
      <c r="O84" s="1">
        <v>9.67</v>
      </c>
      <c r="P84" s="1">
        <v>3.18</v>
      </c>
      <c r="Q84" s="1">
        <v>0.9</v>
      </c>
      <c r="R84" s="1">
        <v>0.2</v>
      </c>
      <c r="S84" s="15"/>
      <c r="T84" s="1">
        <v>0.07</v>
      </c>
      <c r="U84" s="1">
        <f>G84+H84+I84+K84+M84+N84+O84+P84+Q84+R84+T84</f>
        <v>98.71854674705301</v>
      </c>
      <c r="V84" s="1">
        <v>15</v>
      </c>
      <c r="W84" s="1">
        <v>153</v>
      </c>
      <c r="X84" s="1"/>
      <c r="Y84" s="1">
        <v>347</v>
      </c>
      <c r="Z84" s="1">
        <v>98</v>
      </c>
      <c r="AA84" s="1"/>
      <c r="AB84" s="1"/>
      <c r="AC84" s="1"/>
      <c r="AD84" s="1"/>
      <c r="AE84" s="1"/>
      <c r="AF84" s="1"/>
      <c r="AG84" s="1"/>
      <c r="AH84" s="1"/>
      <c r="AI84" s="1"/>
      <c r="AJ84" s="1"/>
      <c r="AK84" s="1"/>
      <c r="AL84" s="1"/>
      <c r="AM84" s="1"/>
      <c r="AN84" s="1"/>
      <c r="AO84" s="1">
        <v>34</v>
      </c>
      <c r="AP84" s="1"/>
      <c r="AQ84" s="14"/>
      <c r="AR84" s="14"/>
      <c r="AS84" s="14"/>
      <c r="AT84" s="14"/>
      <c r="AU84" s="14"/>
      <c r="AV84" s="14"/>
      <c r="AW84" s="1"/>
      <c r="AX84" s="1"/>
      <c r="AY84" s="1"/>
      <c r="AZ84" s="1"/>
      <c r="BA84" s="1"/>
      <c r="BB84" s="1"/>
      <c r="BC84" s="1">
        <f t="shared" si="38"/>
        <v>10.205882352941176</v>
      </c>
      <c r="BD84" s="1">
        <f t="shared" si="29"/>
        <v>3.5408163265306123</v>
      </c>
      <c r="BE84" s="1">
        <f>W84/Z84</f>
        <v>1.5612244897959184</v>
      </c>
      <c r="BF84" s="14"/>
      <c r="BG84" s="14"/>
      <c r="BH84" s="14"/>
      <c r="BI84" s="14"/>
      <c r="BJ84" s="14"/>
      <c r="BK84" s="14"/>
      <c r="BL84" s="1">
        <f t="shared" si="30"/>
        <v>1.3431537350668126</v>
      </c>
      <c r="BM84" s="1">
        <f t="shared" si="31"/>
        <v>18.447916666666668</v>
      </c>
      <c r="BN84" s="1">
        <f t="shared" si="32"/>
        <v>2.957974652959516</v>
      </c>
      <c r="BO84" s="1">
        <f t="shared" si="33"/>
        <v>42.96494675122617</v>
      </c>
      <c r="BP84" s="21" t="s">
        <v>190</v>
      </c>
      <c r="BQ84" s="14"/>
      <c r="BR84" s="17"/>
      <c r="BS84" s="14"/>
      <c r="BT84" s="14"/>
      <c r="BU84" s="14"/>
      <c r="BV84" s="16"/>
      <c r="CK84" s="1">
        <f>AO84/28</f>
        <v>1.2142857142857142</v>
      </c>
    </row>
    <row r="85" spans="1:89" ht="13.5">
      <c r="A85" s="20" t="s">
        <v>186</v>
      </c>
      <c r="B85" s="1">
        <v>1.52</v>
      </c>
      <c r="C85" s="1">
        <v>125.18</v>
      </c>
      <c r="D85" s="1">
        <v>0</v>
      </c>
      <c r="E85" s="1">
        <v>2</v>
      </c>
      <c r="F85" s="1" t="s">
        <v>168</v>
      </c>
      <c r="G85" s="1">
        <v>65.1</v>
      </c>
      <c r="H85" s="1">
        <v>0.73</v>
      </c>
      <c r="I85" s="1">
        <v>16.08</v>
      </c>
      <c r="J85" s="14"/>
      <c r="K85" s="1">
        <v>4.89516782147035</v>
      </c>
      <c r="L85" s="14"/>
      <c r="M85" s="1">
        <v>0.16</v>
      </c>
      <c r="N85" s="1">
        <v>1.28</v>
      </c>
      <c r="O85" s="1">
        <v>4.51</v>
      </c>
      <c r="P85" s="1">
        <v>4.81</v>
      </c>
      <c r="Q85" s="1">
        <v>1.62</v>
      </c>
      <c r="R85" s="1">
        <v>0.27</v>
      </c>
      <c r="S85" s="15"/>
      <c r="T85" s="1">
        <v>0.74</v>
      </c>
      <c r="U85" s="1">
        <f>G85+H85+I85+K85+M85+N85+O85+P85+Q85+R85+T85</f>
        <v>100.19516782147035</v>
      </c>
      <c r="V85" s="1">
        <v>27</v>
      </c>
      <c r="W85" s="1"/>
      <c r="X85" s="1"/>
      <c r="Y85" s="1">
        <v>276</v>
      </c>
      <c r="Z85" s="1">
        <v>143</v>
      </c>
      <c r="AA85" s="1"/>
      <c r="AB85" s="1"/>
      <c r="AC85" s="1"/>
      <c r="AD85" s="1"/>
      <c r="AE85" s="1"/>
      <c r="AF85" s="1"/>
      <c r="AG85" s="1"/>
      <c r="AH85" s="1"/>
      <c r="AI85" s="1"/>
      <c r="AJ85" s="1"/>
      <c r="AK85" s="1"/>
      <c r="AL85" s="1"/>
      <c r="AM85" s="1"/>
      <c r="AN85" s="1"/>
      <c r="AO85" s="1">
        <v>49</v>
      </c>
      <c r="AP85" s="1"/>
      <c r="AQ85" s="14"/>
      <c r="AR85" s="14"/>
      <c r="AS85" s="14"/>
      <c r="AT85" s="14"/>
      <c r="AU85" s="14"/>
      <c r="AV85" s="14"/>
      <c r="AW85" s="1"/>
      <c r="AX85" s="1"/>
      <c r="AY85" s="1"/>
      <c r="AZ85" s="1"/>
      <c r="BA85" s="1"/>
      <c r="BB85" s="1"/>
      <c r="BC85" s="1">
        <f t="shared" si="38"/>
        <v>5.63265306122449</v>
      </c>
      <c r="BD85" s="1">
        <f t="shared" si="29"/>
        <v>1.93006993006993</v>
      </c>
      <c r="BE85" s="14"/>
      <c r="BF85" s="14"/>
      <c r="BG85" s="14"/>
      <c r="BH85" s="14"/>
      <c r="BI85" s="14"/>
      <c r="BJ85" s="14"/>
      <c r="BK85" s="14"/>
      <c r="BL85" s="1">
        <f t="shared" si="30"/>
        <v>1.1110919413940485</v>
      </c>
      <c r="BM85" s="1">
        <f t="shared" si="31"/>
        <v>22.027397260273972</v>
      </c>
      <c r="BN85" s="1">
        <f t="shared" si="32"/>
        <v>3.824349860523711</v>
      </c>
      <c r="BO85" s="1">
        <f t="shared" si="33"/>
        <v>36.814916659755944</v>
      </c>
      <c r="BP85" s="14"/>
      <c r="BQ85" s="14"/>
      <c r="BR85" s="17"/>
      <c r="BS85" s="14"/>
      <c r="BT85" s="14"/>
      <c r="BU85" s="14"/>
      <c r="BV85" s="16"/>
      <c r="CK85" s="1">
        <f>AO85/28</f>
        <v>1.75</v>
      </c>
    </row>
    <row r="86" spans="1:91" ht="13.5">
      <c r="A86" s="20" t="s">
        <v>186</v>
      </c>
      <c r="B86" s="1">
        <v>1.52</v>
      </c>
      <c r="C86" s="1">
        <v>125.18</v>
      </c>
      <c r="D86" s="1">
        <v>0</v>
      </c>
      <c r="E86" s="1">
        <v>1</v>
      </c>
      <c r="F86" s="1" t="s">
        <v>169</v>
      </c>
      <c r="G86" s="1">
        <v>51.95</v>
      </c>
      <c r="H86" s="1">
        <v>0.87</v>
      </c>
      <c r="I86" s="1">
        <v>18.85</v>
      </c>
      <c r="J86" s="14"/>
      <c r="K86" s="1">
        <v>8.755511563034284</v>
      </c>
      <c r="L86" s="14"/>
      <c r="M86" s="1">
        <v>0.18</v>
      </c>
      <c r="N86" s="1">
        <v>5.02</v>
      </c>
      <c r="O86" s="1">
        <v>9.71</v>
      </c>
      <c r="P86" s="1">
        <v>2.8</v>
      </c>
      <c r="Q86" s="1">
        <v>0.55</v>
      </c>
      <c r="R86" s="1">
        <v>0.21</v>
      </c>
      <c r="S86" s="15"/>
      <c r="T86" s="15"/>
      <c r="U86" s="1">
        <f aca="true" t="shared" si="39" ref="U86:U92">G86+H86+I86+K86+M86+N86+O86+P86+Q86+R86</f>
        <v>98.89551156303428</v>
      </c>
      <c r="V86" s="1">
        <v>7.7</v>
      </c>
      <c r="W86" s="1">
        <v>100</v>
      </c>
      <c r="X86" s="1">
        <v>2</v>
      </c>
      <c r="Y86" s="1">
        <v>392</v>
      </c>
      <c r="Z86" s="1">
        <v>66</v>
      </c>
      <c r="AA86" s="1">
        <v>4.74</v>
      </c>
      <c r="AB86" s="1">
        <v>12.3</v>
      </c>
      <c r="AC86" s="1">
        <v>1.83</v>
      </c>
      <c r="AD86" s="1">
        <v>9.57</v>
      </c>
      <c r="AE86" s="1">
        <v>3.1</v>
      </c>
      <c r="AF86" s="1">
        <v>1.07</v>
      </c>
      <c r="AG86" s="1">
        <v>3.56</v>
      </c>
      <c r="AH86" s="1"/>
      <c r="AI86" s="1">
        <v>4.19</v>
      </c>
      <c r="AJ86" s="1"/>
      <c r="AK86" s="1">
        <v>2.72</v>
      </c>
      <c r="AL86" s="1"/>
      <c r="AM86" s="1">
        <v>2.4</v>
      </c>
      <c r="AN86" s="1"/>
      <c r="AO86" s="1"/>
      <c r="AP86" s="1"/>
      <c r="AQ86" s="14"/>
      <c r="AR86" s="14"/>
      <c r="AS86" s="14"/>
      <c r="AT86" s="14"/>
      <c r="AU86" s="14"/>
      <c r="AV86" s="14"/>
      <c r="AW86" s="1">
        <v>5.2</v>
      </c>
      <c r="AX86" s="1"/>
      <c r="AY86" s="1">
        <v>0.9</v>
      </c>
      <c r="AZ86" s="1"/>
      <c r="BA86" s="1"/>
      <c r="BB86" s="1"/>
      <c r="BC86" s="1"/>
      <c r="BD86" s="1">
        <f t="shared" si="29"/>
        <v>5.9393939393939394</v>
      </c>
      <c r="BE86" s="1">
        <f aca="true" t="shared" si="40" ref="BE86:BE110">W86/Z86</f>
        <v>1.5151515151515151</v>
      </c>
      <c r="BF86" s="25">
        <f aca="true" t="shared" si="41" ref="BF86:BF95">X86/Z86</f>
        <v>0.030303030303030304</v>
      </c>
      <c r="BG86" s="14"/>
      <c r="BH86" s="25">
        <f aca="true" t="shared" si="42" ref="BH86:BH95">AY86/Z86</f>
        <v>0.013636363636363637</v>
      </c>
      <c r="BI86" s="14"/>
      <c r="BJ86" s="14"/>
      <c r="BK86" s="11">
        <v>1.2484413402473902</v>
      </c>
      <c r="BL86" s="1">
        <f t="shared" si="30"/>
        <v>1.2125195366456858</v>
      </c>
      <c r="BM86" s="1">
        <f t="shared" si="31"/>
        <v>21.666666666666668</v>
      </c>
      <c r="BN86" s="1">
        <f t="shared" si="32"/>
        <v>1.7441258093693794</v>
      </c>
      <c r="BO86" s="1">
        <f t="shared" si="33"/>
        <v>56.09380315234615</v>
      </c>
      <c r="BP86" s="21" t="s">
        <v>170</v>
      </c>
      <c r="BQ86" s="21" t="s">
        <v>171</v>
      </c>
      <c r="BR86" s="28">
        <f>((BQ86/0.512638)-1)*10000</f>
        <v>6.846936824815852</v>
      </c>
      <c r="BS86" s="14"/>
      <c r="BT86" s="14"/>
      <c r="BU86" s="14"/>
      <c r="BV86" s="16"/>
      <c r="BW86" s="1">
        <f>AA86/2.5</f>
        <v>1.8960000000000001</v>
      </c>
      <c r="BX86" s="1">
        <f>AB86/7.5</f>
        <v>1.6400000000000001</v>
      </c>
      <c r="BY86" s="1">
        <f>AC86/1.32</f>
        <v>1.3863636363636362</v>
      </c>
      <c r="BZ86" s="1">
        <f>AD86/7.4</f>
        <v>1.2932432432432432</v>
      </c>
      <c r="CA86" s="1">
        <f>AE86/2.63</f>
        <v>1.1787072243346008</v>
      </c>
      <c r="CB86" s="1">
        <f>AF86/1.02</f>
        <v>1.0490196078431373</v>
      </c>
      <c r="CC86" s="1">
        <f>AG86/3.68</f>
        <v>0.967391304347826</v>
      </c>
      <c r="CE86" s="1">
        <f>AI86/4.55</f>
        <v>0.920879120879121</v>
      </c>
      <c r="CG86" s="1">
        <f>AK86/2.97</f>
        <v>0.9158249158249159</v>
      </c>
      <c r="CI86" s="1">
        <f>AM86/3.05</f>
        <v>0.7868852459016393</v>
      </c>
      <c r="CL86" s="11">
        <f>CB86/10^(((0.5)*LOG(CC86))+((0.5)*LOG(CA86)))</f>
        <v>0.9823800710143398</v>
      </c>
      <c r="CM86" s="11">
        <f t="shared" si="37"/>
        <v>1.2484413402473902</v>
      </c>
    </row>
    <row r="87" spans="1:74" ht="13.5">
      <c r="A87" s="20" t="s">
        <v>186</v>
      </c>
      <c r="B87" s="1">
        <v>1.52</v>
      </c>
      <c r="C87" s="1">
        <v>125.18</v>
      </c>
      <c r="D87" s="1">
        <v>0</v>
      </c>
      <c r="E87" s="1">
        <v>1</v>
      </c>
      <c r="F87" s="1" t="s">
        <v>172</v>
      </c>
      <c r="G87" s="1">
        <v>53</v>
      </c>
      <c r="H87" s="1">
        <v>0.89</v>
      </c>
      <c r="I87" s="1">
        <v>18.25</v>
      </c>
      <c r="J87" s="14"/>
      <c r="K87" s="1">
        <v>8.863493206154955</v>
      </c>
      <c r="L87" s="14"/>
      <c r="M87" s="1">
        <v>0.19</v>
      </c>
      <c r="N87" s="1">
        <v>4.53</v>
      </c>
      <c r="O87" s="1">
        <v>9.27</v>
      </c>
      <c r="P87" s="1">
        <v>2.85</v>
      </c>
      <c r="Q87" s="1">
        <v>0.64</v>
      </c>
      <c r="R87" s="1">
        <v>0.25</v>
      </c>
      <c r="S87" s="15"/>
      <c r="T87" s="15"/>
      <c r="U87" s="1">
        <f t="shared" si="39"/>
        <v>98.73349320615495</v>
      </c>
      <c r="V87" s="1">
        <v>9.4</v>
      </c>
      <c r="W87" s="1">
        <v>111</v>
      </c>
      <c r="X87" s="1">
        <v>1.6</v>
      </c>
      <c r="Y87" s="1">
        <v>375</v>
      </c>
      <c r="Z87" s="1">
        <v>75</v>
      </c>
      <c r="AA87" s="1"/>
      <c r="AB87" s="1"/>
      <c r="AC87" s="1"/>
      <c r="AD87" s="1"/>
      <c r="AE87" s="1"/>
      <c r="AF87" s="1"/>
      <c r="AG87" s="1"/>
      <c r="AH87" s="1"/>
      <c r="AI87" s="1"/>
      <c r="AJ87" s="1"/>
      <c r="AK87" s="1"/>
      <c r="AL87" s="1"/>
      <c r="AM87" s="1"/>
      <c r="AN87" s="1"/>
      <c r="AO87" s="1"/>
      <c r="AP87" s="1"/>
      <c r="AQ87" s="14"/>
      <c r="AR87" s="14"/>
      <c r="AS87" s="14"/>
      <c r="AT87" s="14"/>
      <c r="AU87" s="14"/>
      <c r="AV87" s="14"/>
      <c r="AW87" s="1">
        <v>5.5</v>
      </c>
      <c r="AX87" s="1"/>
      <c r="AY87" s="1">
        <v>1.1</v>
      </c>
      <c r="AZ87" s="1"/>
      <c r="BA87" s="1"/>
      <c r="BB87" s="1"/>
      <c r="BC87" s="1"/>
      <c r="BD87" s="1">
        <f t="shared" si="29"/>
        <v>5</v>
      </c>
      <c r="BE87" s="1">
        <f t="shared" si="40"/>
        <v>1.48</v>
      </c>
      <c r="BF87" s="25">
        <f t="shared" si="41"/>
        <v>0.021333333333333336</v>
      </c>
      <c r="BG87" s="14"/>
      <c r="BH87" s="25">
        <f t="shared" si="42"/>
        <v>0.014666666666666668</v>
      </c>
      <c r="BI87" s="14"/>
      <c r="BJ87" s="14"/>
      <c r="BK87" s="14"/>
      <c r="BL87" s="1">
        <f t="shared" si="30"/>
        <v>1.218393055529921</v>
      </c>
      <c r="BM87" s="1">
        <f t="shared" si="31"/>
        <v>20.50561797752809</v>
      </c>
      <c r="BN87" s="1">
        <f t="shared" si="32"/>
        <v>1.9566210168112481</v>
      </c>
      <c r="BO87" s="1">
        <f t="shared" si="33"/>
        <v>53.24553828601598</v>
      </c>
      <c r="BP87" s="14"/>
      <c r="BQ87" s="14"/>
      <c r="BR87" s="17"/>
      <c r="BS87" s="14"/>
      <c r="BT87" s="14"/>
      <c r="BU87" s="14"/>
      <c r="BV87" s="16"/>
    </row>
    <row r="88" spans="1:91" ht="13.5">
      <c r="A88" s="20" t="s">
        <v>186</v>
      </c>
      <c r="B88" s="1">
        <v>1.52</v>
      </c>
      <c r="C88" s="1">
        <v>125.18</v>
      </c>
      <c r="D88" s="1">
        <v>0</v>
      </c>
      <c r="E88" s="1">
        <v>1</v>
      </c>
      <c r="F88" s="1" t="s">
        <v>173</v>
      </c>
      <c r="G88" s="1">
        <v>53.13</v>
      </c>
      <c r="H88" s="1">
        <v>0.96</v>
      </c>
      <c r="I88" s="1">
        <v>17.68</v>
      </c>
      <c r="J88" s="14"/>
      <c r="K88" s="1">
        <v>9.38540448123819</v>
      </c>
      <c r="L88" s="14"/>
      <c r="M88" s="1">
        <v>0.2</v>
      </c>
      <c r="N88" s="1">
        <v>4.55</v>
      </c>
      <c r="O88" s="1">
        <v>9.23</v>
      </c>
      <c r="P88" s="1">
        <v>2.85</v>
      </c>
      <c r="Q88" s="1">
        <v>0.76</v>
      </c>
      <c r="R88" s="1">
        <v>0.18</v>
      </c>
      <c r="S88" s="15"/>
      <c r="T88" s="15"/>
      <c r="U88" s="1">
        <f t="shared" si="39"/>
        <v>98.92540448123822</v>
      </c>
      <c r="V88" s="1">
        <v>11.7</v>
      </c>
      <c r="W88" s="1">
        <v>121</v>
      </c>
      <c r="X88" s="1">
        <v>1.2</v>
      </c>
      <c r="Y88" s="1">
        <v>3.4</v>
      </c>
      <c r="Z88" s="1">
        <v>74</v>
      </c>
      <c r="AA88" s="1">
        <v>5.92</v>
      </c>
      <c r="AB88" s="1">
        <v>15.5</v>
      </c>
      <c r="AC88" s="1">
        <v>2.3</v>
      </c>
      <c r="AD88" s="1">
        <v>11.7</v>
      </c>
      <c r="AE88" s="1">
        <v>3.49</v>
      </c>
      <c r="AF88" s="1">
        <v>1.14</v>
      </c>
      <c r="AG88" s="1">
        <v>3.85</v>
      </c>
      <c r="AH88" s="1"/>
      <c r="AI88" s="1">
        <v>4.15</v>
      </c>
      <c r="AJ88" s="1"/>
      <c r="AK88" s="1">
        <v>2.51</v>
      </c>
      <c r="AL88" s="1"/>
      <c r="AM88" s="1">
        <v>2.22</v>
      </c>
      <c r="AN88" s="1"/>
      <c r="AO88" s="1"/>
      <c r="AP88" s="1"/>
      <c r="AQ88" s="14"/>
      <c r="AR88" s="14"/>
      <c r="AS88" s="14"/>
      <c r="AT88" s="14"/>
      <c r="AU88" s="14"/>
      <c r="AV88" s="14"/>
      <c r="AW88" s="1">
        <v>5.4</v>
      </c>
      <c r="AX88" s="1"/>
      <c r="AY88" s="1">
        <v>0.8</v>
      </c>
      <c r="AZ88" s="1"/>
      <c r="BA88" s="1"/>
      <c r="BB88" s="1"/>
      <c r="BC88" s="14"/>
      <c r="BD88" s="1">
        <f t="shared" si="29"/>
        <v>0.04594594594594594</v>
      </c>
      <c r="BE88" s="1">
        <f t="shared" si="40"/>
        <v>1.635135135135135</v>
      </c>
      <c r="BF88" s="25">
        <f t="shared" si="41"/>
        <v>0.016216216216216217</v>
      </c>
      <c r="BG88" s="14"/>
      <c r="BH88" s="25">
        <f t="shared" si="42"/>
        <v>0.010810810810810811</v>
      </c>
      <c r="BI88" s="14"/>
      <c r="BJ88" s="14"/>
      <c r="BK88" s="11">
        <v>1.3031975349576985</v>
      </c>
      <c r="BL88" s="1">
        <f t="shared" si="30"/>
        <v>1.2609071670859566</v>
      </c>
      <c r="BM88" s="1">
        <f t="shared" si="31"/>
        <v>18.416666666666668</v>
      </c>
      <c r="BN88" s="1">
        <f t="shared" si="32"/>
        <v>2.062726259612789</v>
      </c>
      <c r="BO88" s="1">
        <f t="shared" si="33"/>
        <v>51.928912317078215</v>
      </c>
      <c r="BP88" s="14"/>
      <c r="BQ88" s="14"/>
      <c r="BR88" s="17"/>
      <c r="BS88" s="14"/>
      <c r="BT88" s="14"/>
      <c r="BU88" s="14"/>
      <c r="BV88" s="16"/>
      <c r="BW88" s="1">
        <f>AA88/2.5</f>
        <v>2.368</v>
      </c>
      <c r="BX88" s="1">
        <f>AB88/7.5</f>
        <v>2.066666666666667</v>
      </c>
      <c r="BY88" s="1">
        <f>AC88/1.32</f>
        <v>1.7424242424242422</v>
      </c>
      <c r="BZ88" s="1">
        <f>AD88/7.4</f>
        <v>1.581081081081081</v>
      </c>
      <c r="CA88" s="1">
        <f>AE88/2.63</f>
        <v>1.3269961977186313</v>
      </c>
      <c r="CB88" s="1">
        <f>AF88/1.02</f>
        <v>1.1176470588235292</v>
      </c>
      <c r="CC88" s="1">
        <f>AG88/3.68</f>
        <v>1.046195652173913</v>
      </c>
      <c r="CE88" s="1">
        <f>AI88/4.55</f>
        <v>0.9120879120879122</v>
      </c>
      <c r="CG88" s="1">
        <f>AK88/2.97</f>
        <v>0.845117845117845</v>
      </c>
      <c r="CI88" s="1">
        <f>AM88/3.05</f>
        <v>0.7278688524590164</v>
      </c>
      <c r="CL88" s="11">
        <f>CB88/10^(((0.5)*LOG(CC88))+((0.5)*LOG(CA88)))</f>
        <v>0.948556894297079</v>
      </c>
      <c r="CM88" s="11">
        <f t="shared" si="37"/>
        <v>1.3031975349576985</v>
      </c>
    </row>
    <row r="89" spans="1:91" ht="13.5">
      <c r="A89" s="20" t="s">
        <v>186</v>
      </c>
      <c r="B89" s="1">
        <v>1.52</v>
      </c>
      <c r="C89" s="1">
        <v>125.18</v>
      </c>
      <c r="D89" s="1">
        <v>0</v>
      </c>
      <c r="E89" s="1">
        <v>1</v>
      </c>
      <c r="F89" s="1" t="s">
        <v>174</v>
      </c>
      <c r="G89" s="1">
        <v>53.75</v>
      </c>
      <c r="H89" s="1">
        <v>0.99</v>
      </c>
      <c r="I89" s="1">
        <v>17.28</v>
      </c>
      <c r="J89" s="14"/>
      <c r="K89" s="1">
        <v>9.520381535139027</v>
      </c>
      <c r="L89" s="14"/>
      <c r="M89" s="1">
        <v>0.2</v>
      </c>
      <c r="N89" s="1">
        <v>4.13</v>
      </c>
      <c r="O89" s="1">
        <v>8.85</v>
      </c>
      <c r="P89" s="1">
        <v>2.98</v>
      </c>
      <c r="Q89" s="1">
        <v>0.82</v>
      </c>
      <c r="R89" s="1">
        <v>0.19</v>
      </c>
      <c r="S89" s="15"/>
      <c r="T89" s="15"/>
      <c r="U89" s="1">
        <f t="shared" si="39"/>
        <v>98.71038153513902</v>
      </c>
      <c r="V89" s="1">
        <v>12.8</v>
      </c>
      <c r="W89" s="1">
        <v>136</v>
      </c>
      <c r="X89" s="1">
        <v>1.6</v>
      </c>
      <c r="Y89" s="1">
        <v>310</v>
      </c>
      <c r="Z89" s="1">
        <v>84</v>
      </c>
      <c r="AA89" s="1">
        <v>6.29</v>
      </c>
      <c r="AB89" s="1">
        <v>17.1</v>
      </c>
      <c r="AC89" s="1">
        <v>2.67</v>
      </c>
      <c r="AD89" s="1">
        <v>13.6</v>
      </c>
      <c r="AE89" s="1">
        <v>4.36</v>
      </c>
      <c r="AF89" s="1">
        <v>1.55</v>
      </c>
      <c r="AG89" s="1">
        <v>5.22</v>
      </c>
      <c r="AH89" s="1"/>
      <c r="AI89" s="1">
        <v>5.6</v>
      </c>
      <c r="AJ89" s="1"/>
      <c r="AK89" s="1">
        <v>3.31</v>
      </c>
      <c r="AL89" s="1"/>
      <c r="AM89" s="1">
        <v>2.95</v>
      </c>
      <c r="AN89" s="1"/>
      <c r="AO89" s="1"/>
      <c r="AP89" s="1"/>
      <c r="AQ89" s="14"/>
      <c r="AR89" s="14"/>
      <c r="AS89" s="14"/>
      <c r="AT89" s="14"/>
      <c r="AU89" s="14"/>
      <c r="AV89" s="14"/>
      <c r="AW89" s="1">
        <v>5.7</v>
      </c>
      <c r="AX89" s="1"/>
      <c r="AY89" s="1">
        <v>0.8</v>
      </c>
      <c r="AZ89" s="1"/>
      <c r="BA89" s="1"/>
      <c r="BB89" s="1"/>
      <c r="BC89" s="14"/>
      <c r="BD89" s="1">
        <f t="shared" si="29"/>
        <v>3.6904761904761907</v>
      </c>
      <c r="BE89" s="1">
        <f t="shared" si="40"/>
        <v>1.619047619047619</v>
      </c>
      <c r="BF89" s="25">
        <f t="shared" si="41"/>
        <v>0.01904761904761905</v>
      </c>
      <c r="BG89" s="14"/>
      <c r="BH89" s="25">
        <f t="shared" si="42"/>
        <v>0.009523809523809525</v>
      </c>
      <c r="BI89" s="14"/>
      <c r="BJ89" s="14"/>
      <c r="BK89" s="11">
        <v>1.024548772240847</v>
      </c>
      <c r="BL89" s="1">
        <f t="shared" si="30"/>
        <v>1.266246693735335</v>
      </c>
      <c r="BM89" s="1">
        <f t="shared" si="31"/>
        <v>17.454545454545457</v>
      </c>
      <c r="BN89" s="1">
        <f t="shared" si="32"/>
        <v>2.305177127152307</v>
      </c>
      <c r="BO89" s="1">
        <f t="shared" si="33"/>
        <v>49.15172690787406</v>
      </c>
      <c r="BP89" s="14"/>
      <c r="BQ89" s="14"/>
      <c r="BR89" s="17"/>
      <c r="BS89" s="14"/>
      <c r="BT89" s="14"/>
      <c r="BU89" s="14"/>
      <c r="BV89" s="16"/>
      <c r="BW89" s="1">
        <f>AA89/2.5</f>
        <v>2.516</v>
      </c>
      <c r="BX89" s="1">
        <f>AB89/7.5</f>
        <v>2.2800000000000002</v>
      </c>
      <c r="BY89" s="1">
        <f>AC89/1.32</f>
        <v>2.0227272727272725</v>
      </c>
      <c r="BZ89" s="1">
        <f>AD89/7.4</f>
        <v>1.8378378378378377</v>
      </c>
      <c r="CA89" s="1">
        <f>AE89/2.63</f>
        <v>1.6577946768060838</v>
      </c>
      <c r="CB89" s="1">
        <f>AF89/1.02</f>
        <v>1.5196078431372548</v>
      </c>
      <c r="CC89" s="1">
        <f>AG89/3.68</f>
        <v>1.4184782608695652</v>
      </c>
      <c r="CE89" s="1">
        <f>AI89/4.55</f>
        <v>1.2307692307692308</v>
      </c>
      <c r="CG89" s="1">
        <f>AK89/2.97</f>
        <v>1.1144781144781144</v>
      </c>
      <c r="CI89" s="1">
        <f>AM89/3.05</f>
        <v>0.9672131147540984</v>
      </c>
      <c r="CL89" s="11">
        <f>CB89/10^(((0.5)*LOG(CC89))+((0.5)*LOG(CA89)))</f>
        <v>0.9909570092165572</v>
      </c>
      <c r="CM89" s="11">
        <f t="shared" si="37"/>
        <v>1.024548772240847</v>
      </c>
    </row>
    <row r="90" spans="1:74" ht="13.5">
      <c r="A90" s="20" t="s">
        <v>186</v>
      </c>
      <c r="B90" s="1">
        <v>1.52</v>
      </c>
      <c r="C90" s="1">
        <v>125.18</v>
      </c>
      <c r="D90" s="1">
        <v>0</v>
      </c>
      <c r="E90" s="1">
        <v>1</v>
      </c>
      <c r="F90" s="1" t="s">
        <v>175</v>
      </c>
      <c r="G90" s="1">
        <v>53.93</v>
      </c>
      <c r="H90" s="1">
        <v>1.01</v>
      </c>
      <c r="I90" s="1">
        <v>17.49</v>
      </c>
      <c r="J90" s="14"/>
      <c r="K90" s="1">
        <v>9.268424367857465</v>
      </c>
      <c r="L90" s="14"/>
      <c r="M90" s="1">
        <v>0.2</v>
      </c>
      <c r="N90" s="1">
        <v>3.87</v>
      </c>
      <c r="O90" s="1">
        <v>8.51</v>
      </c>
      <c r="P90" s="1">
        <v>2.98</v>
      </c>
      <c r="Q90" s="1">
        <v>0.81</v>
      </c>
      <c r="R90" s="1">
        <v>0.25</v>
      </c>
      <c r="S90" s="15"/>
      <c r="T90" s="15"/>
      <c r="U90" s="1">
        <f t="shared" si="39"/>
        <v>98.31842436785747</v>
      </c>
      <c r="V90" s="1">
        <v>12.1</v>
      </c>
      <c r="W90" s="1">
        <v>127</v>
      </c>
      <c r="X90" s="1">
        <v>1.8</v>
      </c>
      <c r="Y90" s="1">
        <v>320</v>
      </c>
      <c r="Z90" s="1">
        <v>79</v>
      </c>
      <c r="AA90" s="1"/>
      <c r="AB90" s="1"/>
      <c r="AC90" s="1"/>
      <c r="AD90" s="1"/>
      <c r="AE90" s="1"/>
      <c r="AF90" s="1"/>
      <c r="AG90" s="1"/>
      <c r="AH90" s="1"/>
      <c r="AI90" s="1"/>
      <c r="AJ90" s="1"/>
      <c r="AK90" s="1"/>
      <c r="AL90" s="1"/>
      <c r="AM90" s="1"/>
      <c r="AN90" s="1"/>
      <c r="AO90" s="1"/>
      <c r="AP90" s="1"/>
      <c r="AQ90" s="14"/>
      <c r="AR90" s="14"/>
      <c r="AS90" s="14"/>
      <c r="AT90" s="14"/>
      <c r="AU90" s="14"/>
      <c r="AV90" s="14"/>
      <c r="AW90" s="1">
        <v>5.2</v>
      </c>
      <c r="AX90" s="1"/>
      <c r="AY90" s="1">
        <v>1</v>
      </c>
      <c r="AZ90" s="1"/>
      <c r="BA90" s="1"/>
      <c r="BB90" s="1"/>
      <c r="BC90" s="14"/>
      <c r="BD90" s="1">
        <f t="shared" si="29"/>
        <v>4.050632911392405</v>
      </c>
      <c r="BE90" s="1">
        <f t="shared" si="40"/>
        <v>1.6075949367088607</v>
      </c>
      <c r="BF90" s="25">
        <f t="shared" si="41"/>
        <v>0.02278481012658228</v>
      </c>
      <c r="BG90" s="14"/>
      <c r="BH90" s="25">
        <f t="shared" si="42"/>
        <v>0.012658227848101266</v>
      </c>
      <c r="BI90" s="14"/>
      <c r="BJ90" s="14"/>
      <c r="BK90" s="14"/>
      <c r="BL90" s="1">
        <f t="shared" si="30"/>
        <v>1.2150795691890532</v>
      </c>
      <c r="BM90" s="1">
        <f t="shared" si="31"/>
        <v>17.316831683168314</v>
      </c>
      <c r="BN90" s="1">
        <f t="shared" si="32"/>
        <v>2.394941697120792</v>
      </c>
      <c r="BO90" s="1">
        <f t="shared" si="33"/>
        <v>48.19739288346753</v>
      </c>
      <c r="BP90" s="14"/>
      <c r="BQ90" s="14"/>
      <c r="BR90" s="17"/>
      <c r="BS90" s="14"/>
      <c r="BT90" s="14"/>
      <c r="BU90" s="14"/>
      <c r="BV90" s="16"/>
    </row>
    <row r="91" spans="1:74" ht="13.5">
      <c r="A91" s="20" t="s">
        <v>186</v>
      </c>
      <c r="B91" s="1">
        <v>1.52</v>
      </c>
      <c r="C91" s="1">
        <v>125.18</v>
      </c>
      <c r="D91" s="1">
        <v>0</v>
      </c>
      <c r="E91" s="1">
        <v>1</v>
      </c>
      <c r="F91" s="1" t="s">
        <v>150</v>
      </c>
      <c r="G91" s="1">
        <v>54.63</v>
      </c>
      <c r="H91" s="1">
        <v>1.02</v>
      </c>
      <c r="I91" s="1">
        <v>17.04</v>
      </c>
      <c r="J91" s="14"/>
      <c r="K91" s="1">
        <v>9.286421308377577</v>
      </c>
      <c r="L91" s="14"/>
      <c r="M91" s="1">
        <v>0.21</v>
      </c>
      <c r="N91" s="1">
        <v>3.84</v>
      </c>
      <c r="O91" s="1">
        <v>8.64</v>
      </c>
      <c r="P91" s="1">
        <v>3.13</v>
      </c>
      <c r="Q91" s="1">
        <v>0.88</v>
      </c>
      <c r="R91" s="1">
        <v>0.23</v>
      </c>
      <c r="S91" s="15"/>
      <c r="T91" s="15"/>
      <c r="U91" s="1">
        <f t="shared" si="39"/>
        <v>98.90642130837757</v>
      </c>
      <c r="V91" s="1">
        <v>13.2</v>
      </c>
      <c r="W91" s="1">
        <v>133</v>
      </c>
      <c r="X91" s="1">
        <v>1.9</v>
      </c>
      <c r="Y91" s="1">
        <v>297</v>
      </c>
      <c r="Z91" s="1">
        <v>86</v>
      </c>
      <c r="AA91" s="1"/>
      <c r="AB91" s="1"/>
      <c r="AC91" s="1"/>
      <c r="AD91" s="1"/>
      <c r="AE91" s="1"/>
      <c r="AF91" s="1"/>
      <c r="AG91" s="1"/>
      <c r="AH91" s="1"/>
      <c r="AI91" s="1"/>
      <c r="AJ91" s="1"/>
      <c r="AK91" s="1"/>
      <c r="AL91" s="1"/>
      <c r="AM91" s="1"/>
      <c r="AN91" s="1"/>
      <c r="AO91" s="1"/>
      <c r="AP91" s="1"/>
      <c r="AQ91" s="14"/>
      <c r="AR91" s="14"/>
      <c r="AS91" s="14"/>
      <c r="AT91" s="14"/>
      <c r="AU91" s="14"/>
      <c r="AV91" s="14"/>
      <c r="AW91" s="1">
        <v>5.6</v>
      </c>
      <c r="AX91" s="1"/>
      <c r="AY91" s="1">
        <v>1.1</v>
      </c>
      <c r="AZ91" s="1"/>
      <c r="BA91" s="1"/>
      <c r="BB91" s="1"/>
      <c r="BC91" s="14"/>
      <c r="BD91" s="1">
        <f t="shared" si="29"/>
        <v>3.453488372093023</v>
      </c>
      <c r="BE91" s="1">
        <f t="shared" si="40"/>
        <v>1.5465116279069768</v>
      </c>
      <c r="BF91" s="25">
        <f t="shared" si="41"/>
        <v>0.022093023255813953</v>
      </c>
      <c r="BG91" s="14"/>
      <c r="BH91" s="25">
        <f t="shared" si="42"/>
        <v>0.012790697674418606</v>
      </c>
      <c r="BI91" s="14"/>
      <c r="BJ91" s="14"/>
      <c r="BK91" s="14"/>
      <c r="BL91" s="1">
        <f t="shared" si="30"/>
        <v>1.279966974152161</v>
      </c>
      <c r="BM91" s="1">
        <f t="shared" si="31"/>
        <v>16.705882352941174</v>
      </c>
      <c r="BN91" s="1">
        <f t="shared" si="32"/>
        <v>2.418338882389994</v>
      </c>
      <c r="BO91" s="1">
        <f t="shared" si="33"/>
        <v>47.95470310088008</v>
      </c>
      <c r="BP91" s="14"/>
      <c r="BQ91" s="14"/>
      <c r="BR91" s="17"/>
      <c r="BS91" s="14"/>
      <c r="BT91" s="14"/>
      <c r="BU91" s="14"/>
      <c r="BV91" s="16"/>
    </row>
    <row r="92" spans="1:74" ht="13.5">
      <c r="A92" s="20" t="s">
        <v>186</v>
      </c>
      <c r="B92" s="1">
        <v>1.52</v>
      </c>
      <c r="C92" s="1">
        <v>125.18</v>
      </c>
      <c r="D92" s="1">
        <v>0</v>
      </c>
      <c r="E92" s="1">
        <v>1</v>
      </c>
      <c r="F92" s="1" t="s">
        <v>177</v>
      </c>
      <c r="G92" s="1">
        <v>56.12</v>
      </c>
      <c r="H92" s="1">
        <v>1.12</v>
      </c>
      <c r="I92" s="1">
        <v>16.23</v>
      </c>
      <c r="J92" s="14"/>
      <c r="K92" s="1">
        <v>9.430396832538468</v>
      </c>
      <c r="L92" s="14"/>
      <c r="M92" s="1">
        <v>0.21</v>
      </c>
      <c r="N92" s="1">
        <v>3.35</v>
      </c>
      <c r="O92" s="1">
        <v>7.58</v>
      </c>
      <c r="P92" s="1">
        <v>3.25</v>
      </c>
      <c r="Q92" s="1">
        <v>1.09</v>
      </c>
      <c r="R92" s="1">
        <v>0.25</v>
      </c>
      <c r="S92" s="15"/>
      <c r="T92" s="15"/>
      <c r="U92" s="1">
        <f t="shared" si="39"/>
        <v>98.63039683253845</v>
      </c>
      <c r="V92" s="1">
        <v>16.4</v>
      </c>
      <c r="W92" s="1">
        <v>151</v>
      </c>
      <c r="X92" s="1">
        <v>2.4</v>
      </c>
      <c r="Y92" s="1">
        <v>318</v>
      </c>
      <c r="Z92" s="1">
        <v>103</v>
      </c>
      <c r="AA92" s="1"/>
      <c r="AB92" s="1"/>
      <c r="AC92" s="1"/>
      <c r="AD92" s="1"/>
      <c r="AE92" s="1"/>
      <c r="AF92" s="1"/>
      <c r="AG92" s="1"/>
      <c r="AH92" s="1"/>
      <c r="AI92" s="1"/>
      <c r="AJ92" s="1"/>
      <c r="AK92" s="1"/>
      <c r="AL92" s="1"/>
      <c r="AM92" s="1"/>
      <c r="AN92" s="1"/>
      <c r="AO92" s="1"/>
      <c r="AP92" s="1"/>
      <c r="AQ92" s="14"/>
      <c r="AR92" s="14"/>
      <c r="AS92" s="14"/>
      <c r="AT92" s="14"/>
      <c r="AU92" s="14"/>
      <c r="AV92" s="14"/>
      <c r="AW92" s="1">
        <v>5.8</v>
      </c>
      <c r="AX92" s="1"/>
      <c r="AY92" s="1">
        <v>1.4</v>
      </c>
      <c r="AZ92" s="1"/>
      <c r="BA92" s="1"/>
      <c r="BB92" s="1"/>
      <c r="BC92" s="14"/>
      <c r="BD92" s="1">
        <f t="shared" si="29"/>
        <v>3.087378640776699</v>
      </c>
      <c r="BE92" s="1">
        <f t="shared" si="40"/>
        <v>1.4660194174757282</v>
      </c>
      <c r="BF92" s="25">
        <f t="shared" si="41"/>
        <v>0.02330097087378641</v>
      </c>
      <c r="BG92" s="14"/>
      <c r="BH92" s="25">
        <f t="shared" si="42"/>
        <v>0.013592233009708738</v>
      </c>
      <c r="BI92" s="14"/>
      <c r="BJ92" s="14"/>
      <c r="BK92" s="14"/>
      <c r="BL92" s="1">
        <f t="shared" si="30"/>
        <v>1.2512693751084023</v>
      </c>
      <c r="BM92" s="1">
        <f t="shared" si="31"/>
        <v>14.491071428571427</v>
      </c>
      <c r="BN92" s="1">
        <f t="shared" si="32"/>
        <v>2.815043830608498</v>
      </c>
      <c r="BO92" s="1">
        <f t="shared" si="33"/>
        <v>44.182602689600216</v>
      </c>
      <c r="BP92" s="14"/>
      <c r="BQ92" s="14"/>
      <c r="BR92" s="17"/>
      <c r="BS92" s="14"/>
      <c r="BT92" s="14"/>
      <c r="BU92" s="14"/>
      <c r="BV92" s="16"/>
    </row>
    <row r="93" spans="1:91" ht="13.5">
      <c r="A93" s="33" t="s">
        <v>89</v>
      </c>
      <c r="B93" s="31">
        <v>1.5173611111111112</v>
      </c>
      <c r="C93" s="31">
        <v>125.2</v>
      </c>
      <c r="D93" t="s">
        <v>128</v>
      </c>
      <c r="E93" t="s">
        <v>128</v>
      </c>
      <c r="F93" t="s">
        <v>50</v>
      </c>
      <c r="G93">
        <v>52.29</v>
      </c>
      <c r="H93">
        <v>0.96</v>
      </c>
      <c r="I93">
        <v>17.42</v>
      </c>
      <c r="K93" s="32">
        <v>9.816938010000001</v>
      </c>
      <c r="M93">
        <v>0.19</v>
      </c>
      <c r="N93">
        <v>4.89</v>
      </c>
      <c r="O93">
        <v>9.67</v>
      </c>
      <c r="P93">
        <v>2.84</v>
      </c>
      <c r="Q93">
        <v>0.67</v>
      </c>
      <c r="R93">
        <v>0.16</v>
      </c>
      <c r="U93" s="32">
        <v>98.90693801</v>
      </c>
      <c r="V93">
        <v>11.2</v>
      </c>
      <c r="W93">
        <v>121</v>
      </c>
      <c r="X93">
        <v>1.64</v>
      </c>
      <c r="Y93">
        <v>319</v>
      </c>
      <c r="Z93">
        <v>72.6</v>
      </c>
      <c r="AA93">
        <v>5.1</v>
      </c>
      <c r="AB93">
        <v>13.6</v>
      </c>
      <c r="AC93">
        <v>2.08</v>
      </c>
      <c r="AD93">
        <v>10.5</v>
      </c>
      <c r="AE93">
        <v>3.19</v>
      </c>
      <c r="AF93">
        <v>1.02</v>
      </c>
      <c r="AG93">
        <v>4</v>
      </c>
      <c r="AH93">
        <v>0.691</v>
      </c>
      <c r="AI93">
        <v>4.53</v>
      </c>
      <c r="AJ93">
        <v>0.968</v>
      </c>
      <c r="AK93">
        <v>2.89</v>
      </c>
      <c r="AL93">
        <v>0.418</v>
      </c>
      <c r="AM93">
        <v>2.77</v>
      </c>
      <c r="AN93">
        <v>0.428</v>
      </c>
      <c r="AO93">
        <v>24.7</v>
      </c>
      <c r="AW93">
        <v>5.74</v>
      </c>
      <c r="AX93">
        <v>1.24</v>
      </c>
      <c r="AY93">
        <v>0.571</v>
      </c>
      <c r="AZ93">
        <v>0.193</v>
      </c>
      <c r="BA93">
        <v>0.102</v>
      </c>
      <c r="BB93">
        <v>2.2</v>
      </c>
      <c r="BC93" s="1">
        <f aca="true" t="shared" si="43" ref="BC93:BC121">Y93/AO93</f>
        <v>12.914979757085021</v>
      </c>
      <c r="BD93" s="1">
        <f t="shared" si="29"/>
        <v>4.3939393939393945</v>
      </c>
      <c r="BE93" s="1">
        <f t="shared" si="40"/>
        <v>1.6666666666666667</v>
      </c>
      <c r="BF93" s="25">
        <f t="shared" si="41"/>
        <v>0.022589531680440773</v>
      </c>
      <c r="BG93" s="26">
        <f>X93/AO93</f>
        <v>0.06639676113360324</v>
      </c>
      <c r="BH93" s="25">
        <f t="shared" si="42"/>
        <v>0.007865013774104684</v>
      </c>
      <c r="BK93" s="11">
        <v>0.9589512214617093</v>
      </c>
      <c r="BL93" s="1">
        <f t="shared" si="30"/>
        <v>1.3191137942055855</v>
      </c>
      <c r="BM93" s="1">
        <f t="shared" si="31"/>
        <v>18.145833333333336</v>
      </c>
      <c r="BN93" s="1">
        <f t="shared" si="32"/>
        <v>2.007553785276074</v>
      </c>
      <c r="BO93" s="1">
        <f t="shared" si="33"/>
        <v>52.60529782895323</v>
      </c>
      <c r="BP93">
        <v>0.703873</v>
      </c>
      <c r="BQ93">
        <v>0.512972</v>
      </c>
      <c r="BS93">
        <v>18.4922</v>
      </c>
      <c r="BT93">
        <v>15.5934</v>
      </c>
      <c r="BU93">
        <v>38.4799</v>
      </c>
      <c r="BV93" s="16"/>
      <c r="BW93" s="1">
        <f>AA93/2.5</f>
        <v>2.04</v>
      </c>
      <c r="BX93" s="1">
        <f>AB93/7.5</f>
        <v>1.8133333333333332</v>
      </c>
      <c r="BY93" s="1">
        <f>AC93/1.32</f>
        <v>1.5757575757575757</v>
      </c>
      <c r="BZ93" s="1">
        <f>AD93/7.4</f>
        <v>1.4189189189189189</v>
      </c>
      <c r="CA93" s="1">
        <f>AE93/2.63</f>
        <v>1.2129277566539924</v>
      </c>
      <c r="CB93" s="1">
        <f>AF93/1.02</f>
        <v>1</v>
      </c>
      <c r="CC93" s="1">
        <f>AG93/3.68</f>
        <v>1.0869565217391304</v>
      </c>
      <c r="CD93" s="1">
        <f>AH93/0.67</f>
        <v>1.0313432835820895</v>
      </c>
      <c r="CE93" s="1">
        <f>AI93/4.55</f>
        <v>0.9956043956043957</v>
      </c>
      <c r="CF93" s="1">
        <f>AJ93/1.01</f>
        <v>0.9584158415841584</v>
      </c>
      <c r="CG93" s="1">
        <f>AK93/2.97</f>
        <v>0.9730639730639731</v>
      </c>
      <c r="CH93" s="1">
        <f>AL93/0.456</f>
        <v>0.9166666666666666</v>
      </c>
      <c r="CI93" s="1">
        <f>AM93/3.05</f>
        <v>0.9081967213114754</v>
      </c>
      <c r="CJ93" s="1">
        <f>AN93/0.455</f>
        <v>0.9406593406593406</v>
      </c>
      <c r="CK93" s="1">
        <f>AO93/28</f>
        <v>0.8821428571428571</v>
      </c>
      <c r="CL93" s="11">
        <f>CB93/10^(((17/18)*LOG(CA93))-((1/6)*LOG(BZ93))+((2/9)*LOG(CD93)))</f>
        <v>0.8773448400594912</v>
      </c>
      <c r="CM93" s="11">
        <f t="shared" si="37"/>
        <v>0.9660295170330138</v>
      </c>
    </row>
    <row r="94" spans="1:91" ht="13.5">
      <c r="A94" s="33" t="s">
        <v>89</v>
      </c>
      <c r="B94" s="31">
        <v>1.5173611111111112</v>
      </c>
      <c r="C94" s="31">
        <v>125.2</v>
      </c>
      <c r="D94" t="s">
        <v>128</v>
      </c>
      <c r="E94" t="s">
        <v>128</v>
      </c>
      <c r="F94" t="s">
        <v>51</v>
      </c>
      <c r="G94">
        <v>52.31</v>
      </c>
      <c r="H94">
        <v>0.85</v>
      </c>
      <c r="I94">
        <v>18.58</v>
      </c>
      <c r="K94" s="32">
        <v>9.02510433</v>
      </c>
      <c r="M94">
        <v>0.19</v>
      </c>
      <c r="N94">
        <v>4.43</v>
      </c>
      <c r="O94">
        <v>9.54</v>
      </c>
      <c r="P94">
        <v>3.18</v>
      </c>
      <c r="Q94">
        <v>0.68</v>
      </c>
      <c r="R94">
        <v>0.2</v>
      </c>
      <c r="U94" s="32">
        <v>98.98510433000003</v>
      </c>
      <c r="V94">
        <v>7.83</v>
      </c>
      <c r="W94">
        <v>121</v>
      </c>
      <c r="X94">
        <v>1.89</v>
      </c>
      <c r="Y94">
        <v>393</v>
      </c>
      <c r="Z94">
        <v>66.3</v>
      </c>
      <c r="AA94">
        <v>5.79</v>
      </c>
      <c r="AB94">
        <v>14.9</v>
      </c>
      <c r="AC94">
        <v>2.22</v>
      </c>
      <c r="AD94">
        <v>10.9</v>
      </c>
      <c r="AE94">
        <v>3.19</v>
      </c>
      <c r="AF94">
        <v>1.05</v>
      </c>
      <c r="AG94">
        <v>3.78</v>
      </c>
      <c r="AH94">
        <v>0.632</v>
      </c>
      <c r="AI94">
        <v>4.1</v>
      </c>
      <c r="AJ94">
        <v>0.871</v>
      </c>
      <c r="AK94">
        <v>2.62</v>
      </c>
      <c r="AL94">
        <v>0.378</v>
      </c>
      <c r="AM94">
        <v>2.52</v>
      </c>
      <c r="AN94">
        <v>0.385</v>
      </c>
      <c r="AO94">
        <v>22.1</v>
      </c>
      <c r="AW94">
        <v>4.8</v>
      </c>
      <c r="AX94">
        <v>0.644</v>
      </c>
      <c r="AY94">
        <v>0.46</v>
      </c>
      <c r="AZ94">
        <v>0.147</v>
      </c>
      <c r="BA94">
        <v>0.062</v>
      </c>
      <c r="BB94">
        <v>1.96</v>
      </c>
      <c r="BC94" s="1">
        <f t="shared" si="43"/>
        <v>17.78280542986425</v>
      </c>
      <c r="BD94" s="1">
        <f t="shared" si="29"/>
        <v>5.927601809954751</v>
      </c>
      <c r="BE94" s="1">
        <f t="shared" si="40"/>
        <v>1.8250377073906487</v>
      </c>
      <c r="BF94" s="25">
        <f t="shared" si="41"/>
        <v>0.02850678733031674</v>
      </c>
      <c r="BG94" s="26">
        <f>X94/AO94</f>
        <v>0.08552036199095021</v>
      </c>
      <c r="BH94" s="25">
        <f t="shared" si="42"/>
        <v>0.00693815987933635</v>
      </c>
      <c r="BK94" s="11">
        <v>1.1162178622095185</v>
      </c>
      <c r="BL94" s="1">
        <f t="shared" si="30"/>
        <v>1.2547231064974684</v>
      </c>
      <c r="BM94" s="1">
        <f t="shared" si="31"/>
        <v>21.85882352941176</v>
      </c>
      <c r="BN94" s="1">
        <f t="shared" si="32"/>
        <v>2.0372696004514674</v>
      </c>
      <c r="BO94" s="1">
        <f t="shared" si="33"/>
        <v>52.23882342742895</v>
      </c>
      <c r="BV94" s="16"/>
      <c r="BW94" s="1">
        <f>AA94/2.5</f>
        <v>2.316</v>
      </c>
      <c r="BX94" s="1">
        <f>AB94/7.5</f>
        <v>1.9866666666666668</v>
      </c>
      <c r="BY94" s="1">
        <f>AC94/1.32</f>
        <v>1.6818181818181819</v>
      </c>
      <c r="BZ94" s="1">
        <f>AD94/7.4</f>
        <v>1.472972972972973</v>
      </c>
      <c r="CA94" s="1">
        <f>AE94/2.63</f>
        <v>1.2129277566539924</v>
      </c>
      <c r="CB94" s="1">
        <f>AF94/1.02</f>
        <v>1.0294117647058825</v>
      </c>
      <c r="CC94" s="1">
        <f>AG94/3.68</f>
        <v>1.0271739130434783</v>
      </c>
      <c r="CD94" s="1">
        <f>AH94/0.67</f>
        <v>0.9432835820895522</v>
      </c>
      <c r="CE94" s="1">
        <f>AI94/4.55</f>
        <v>0.901098901098901</v>
      </c>
      <c r="CF94" s="1">
        <f>AJ94/1.01</f>
        <v>0.8623762376237624</v>
      </c>
      <c r="CG94" s="1">
        <f>AK94/2.97</f>
        <v>0.8821548821548821</v>
      </c>
      <c r="CH94" s="1">
        <f>AL94/0.456</f>
        <v>0.8289473684210527</v>
      </c>
      <c r="CI94" s="1">
        <f>AM94/3.05</f>
        <v>0.8262295081967214</v>
      </c>
      <c r="CJ94" s="1">
        <f>AN94/0.455</f>
        <v>0.8461538461538461</v>
      </c>
      <c r="CK94" s="1">
        <f>AO94/28</f>
        <v>0.7892857142857144</v>
      </c>
      <c r="CL94" s="11">
        <f>CB94/10^(((17/18)*LOG(CA94))-((1/6)*LOG(BZ94))+((2/9)*LOG(CD94)))</f>
        <v>0.9269988641640139</v>
      </c>
      <c r="CM94" s="11">
        <f t="shared" si="37"/>
        <v>1.1219629109921596</v>
      </c>
    </row>
    <row r="95" spans="1:91" ht="13.5">
      <c r="A95" s="33" t="s">
        <v>89</v>
      </c>
      <c r="B95" s="31">
        <v>1.5173611111111112</v>
      </c>
      <c r="C95" s="31">
        <v>125.2</v>
      </c>
      <c r="D95" t="s">
        <v>128</v>
      </c>
      <c r="E95" t="s">
        <v>128</v>
      </c>
      <c r="F95" t="s">
        <v>92</v>
      </c>
      <c r="G95">
        <v>51.5</v>
      </c>
      <c r="H95">
        <v>0.78</v>
      </c>
      <c r="I95">
        <v>17.64</v>
      </c>
      <c r="K95" s="32">
        <v>8.971115670000001</v>
      </c>
      <c r="M95">
        <v>0.18</v>
      </c>
      <c r="N95">
        <v>5.51</v>
      </c>
      <c r="O95">
        <v>10.24</v>
      </c>
      <c r="P95">
        <v>3.31</v>
      </c>
      <c r="Q95">
        <v>0.7</v>
      </c>
      <c r="R95">
        <v>0.18</v>
      </c>
      <c r="U95" s="32">
        <v>99.01111567000002</v>
      </c>
      <c r="V95">
        <v>7.17</v>
      </c>
      <c r="W95">
        <v>109</v>
      </c>
      <c r="X95">
        <v>1.69</v>
      </c>
      <c r="Y95">
        <v>373</v>
      </c>
      <c r="Z95">
        <v>60.9</v>
      </c>
      <c r="AA95">
        <v>5.11</v>
      </c>
      <c r="AB95">
        <v>13.3</v>
      </c>
      <c r="AC95">
        <v>1.97</v>
      </c>
      <c r="AD95">
        <v>9.93</v>
      </c>
      <c r="AE95">
        <v>2.89</v>
      </c>
      <c r="AF95">
        <v>0.955</v>
      </c>
      <c r="AG95">
        <v>3.49</v>
      </c>
      <c r="AH95">
        <v>0.595</v>
      </c>
      <c r="AI95">
        <v>3.88</v>
      </c>
      <c r="AJ95">
        <v>0.822</v>
      </c>
      <c r="AK95">
        <v>2.45</v>
      </c>
      <c r="AL95">
        <v>0.354</v>
      </c>
      <c r="AM95">
        <v>2.37</v>
      </c>
      <c r="AN95">
        <v>0.362</v>
      </c>
      <c r="AO95">
        <v>20.6</v>
      </c>
      <c r="AW95">
        <v>4.68</v>
      </c>
      <c r="AX95">
        <v>0.632</v>
      </c>
      <c r="AY95">
        <v>0.417</v>
      </c>
      <c r="AZ95">
        <v>0.149</v>
      </c>
      <c r="BA95">
        <v>0.138</v>
      </c>
      <c r="BB95">
        <v>1.83</v>
      </c>
      <c r="BC95" s="1">
        <f t="shared" si="43"/>
        <v>18.106796116504853</v>
      </c>
      <c r="BD95" s="1">
        <f t="shared" si="29"/>
        <v>6.124794745484401</v>
      </c>
      <c r="BE95" s="1">
        <f t="shared" si="40"/>
        <v>1.7898193760262726</v>
      </c>
      <c r="BF95" s="25">
        <f t="shared" si="41"/>
        <v>0.0277504105090312</v>
      </c>
      <c r="BG95" s="26">
        <f>X95/AO95</f>
        <v>0.08203883495145631</v>
      </c>
      <c r="BH95" s="25">
        <f t="shared" si="42"/>
        <v>0.006847290640394088</v>
      </c>
      <c r="BK95" s="11">
        <v>1.1803066170609355</v>
      </c>
      <c r="BL95" s="1">
        <f t="shared" si="30"/>
        <v>1.40708518702397</v>
      </c>
      <c r="BM95" s="1">
        <f t="shared" si="31"/>
        <v>22.615384615384617</v>
      </c>
      <c r="BN95" s="1">
        <f t="shared" si="32"/>
        <v>1.6281516642468243</v>
      </c>
      <c r="BO95" s="1">
        <f t="shared" si="33"/>
        <v>57.78071385786713</v>
      </c>
      <c r="BP95">
        <v>0.70373</v>
      </c>
      <c r="BQ95">
        <v>0.512964</v>
      </c>
      <c r="BS95">
        <v>18.4653</v>
      </c>
      <c r="BT95">
        <v>15.5892</v>
      </c>
      <c r="BU95">
        <v>38.4455</v>
      </c>
      <c r="BV95" s="16"/>
      <c r="BW95" s="1">
        <f>AA95/2.5</f>
        <v>2.044</v>
      </c>
      <c r="BX95" s="1">
        <f>AB95/7.5</f>
        <v>1.7733333333333334</v>
      </c>
      <c r="BY95" s="1">
        <f>AC95/1.32</f>
        <v>1.4924242424242424</v>
      </c>
      <c r="BZ95" s="1">
        <f>AD95/7.4</f>
        <v>1.3418918918918918</v>
      </c>
      <c r="CA95" s="1">
        <f>AE95/2.63</f>
        <v>1.0988593155893538</v>
      </c>
      <c r="CB95" s="1">
        <f>AF95/1.02</f>
        <v>0.9362745098039215</v>
      </c>
      <c r="CC95" s="1">
        <f>AG95/3.68</f>
        <v>0.9483695652173914</v>
      </c>
      <c r="CD95" s="1">
        <f>AH95/0.67</f>
        <v>0.8880597014925372</v>
      </c>
      <c r="CE95" s="1">
        <f>AI95/4.55</f>
        <v>0.8527472527472527</v>
      </c>
      <c r="CF95" s="1">
        <f>AJ95/1.01</f>
        <v>0.8138613861386138</v>
      </c>
      <c r="CG95" s="1">
        <f>AK95/2.97</f>
        <v>0.8249158249158249</v>
      </c>
      <c r="CH95" s="1">
        <f>AL95/0.456</f>
        <v>0.7763157894736842</v>
      </c>
      <c r="CI95" s="1">
        <f>AM95/3.05</f>
        <v>0.777049180327869</v>
      </c>
      <c r="CJ95" s="1">
        <f>AN95/0.455</f>
        <v>0.7956043956043956</v>
      </c>
      <c r="CK95" s="1">
        <f>AO95/28</f>
        <v>0.7357142857142858</v>
      </c>
      <c r="CL95" s="11">
        <f>CB95/10^(((17/18)*LOG(CA95))-((1/6)*LOG(BZ95))+((2/9)*LOG(CD95)))</f>
        <v>0.9235899919597628</v>
      </c>
      <c r="CM95" s="11">
        <f t="shared" si="37"/>
        <v>1.1885862765726902</v>
      </c>
    </row>
    <row r="96" spans="1:89" ht="13.5">
      <c r="A96" s="20" t="s">
        <v>157</v>
      </c>
      <c r="B96" s="1">
        <v>1.47</v>
      </c>
      <c r="C96" s="1">
        <v>124.87</v>
      </c>
      <c r="D96" s="1">
        <v>0</v>
      </c>
      <c r="E96" s="1">
        <v>2</v>
      </c>
      <c r="F96" s="1" t="s">
        <v>158</v>
      </c>
      <c r="G96" s="1">
        <v>57.14</v>
      </c>
      <c r="H96" s="1">
        <v>0.78</v>
      </c>
      <c r="I96" s="1">
        <v>17.42</v>
      </c>
      <c r="J96" s="14"/>
      <c r="K96" s="1">
        <v>7.6127058400072</v>
      </c>
      <c r="L96" s="14"/>
      <c r="M96" s="1">
        <v>0.17</v>
      </c>
      <c r="N96" s="1">
        <v>3.54</v>
      </c>
      <c r="O96" s="1">
        <v>7.62</v>
      </c>
      <c r="P96" s="1">
        <v>3.69</v>
      </c>
      <c r="Q96" s="1">
        <v>1.01</v>
      </c>
      <c r="R96" s="1">
        <v>0.17</v>
      </c>
      <c r="S96" s="15"/>
      <c r="T96" s="1">
        <v>0.55</v>
      </c>
      <c r="U96" s="1">
        <f>G96+H96+I96+K96+M96+N96+O96+P96+Q96+R96+T96</f>
        <v>99.70270584000721</v>
      </c>
      <c r="V96" s="1">
        <v>15</v>
      </c>
      <c r="W96" s="1">
        <v>164</v>
      </c>
      <c r="X96" s="1"/>
      <c r="Y96" s="1">
        <v>364</v>
      </c>
      <c r="Z96" s="1">
        <v>94</v>
      </c>
      <c r="AA96" s="1"/>
      <c r="AB96" s="1"/>
      <c r="AC96" s="1"/>
      <c r="AD96" s="1"/>
      <c r="AE96" s="1"/>
      <c r="AF96" s="1"/>
      <c r="AG96" s="1"/>
      <c r="AH96" s="1"/>
      <c r="AI96" s="1"/>
      <c r="AJ96" s="1"/>
      <c r="AK96" s="1"/>
      <c r="AL96" s="1"/>
      <c r="AM96" s="1"/>
      <c r="AN96" s="1"/>
      <c r="AO96" s="1">
        <v>27</v>
      </c>
      <c r="AP96" s="1"/>
      <c r="AQ96" s="14">
        <v>7</v>
      </c>
      <c r="AR96" s="14"/>
      <c r="AS96" s="14"/>
      <c r="AT96" s="14"/>
      <c r="AU96" s="14"/>
      <c r="AV96" s="14"/>
      <c r="AW96" s="1"/>
      <c r="AX96" s="1">
        <v>0.74</v>
      </c>
      <c r="AY96" s="1"/>
      <c r="AZ96" s="1"/>
      <c r="BA96" s="1"/>
      <c r="BB96" s="1"/>
      <c r="BC96" s="1">
        <f t="shared" si="43"/>
        <v>13.481481481481481</v>
      </c>
      <c r="BD96" s="1">
        <f t="shared" si="29"/>
        <v>3.872340425531915</v>
      </c>
      <c r="BE96" s="1">
        <f t="shared" si="40"/>
        <v>1.7446808510638299</v>
      </c>
      <c r="BF96" s="14"/>
      <c r="BG96" s="14"/>
      <c r="BH96" s="14"/>
      <c r="BI96" s="14"/>
      <c r="BJ96" s="14"/>
      <c r="BK96" s="14"/>
      <c r="BL96" s="1">
        <f t="shared" si="30"/>
        <v>1.2065484071313497</v>
      </c>
      <c r="BM96" s="1">
        <f t="shared" si="31"/>
        <v>22.333333333333336</v>
      </c>
      <c r="BN96" s="1">
        <f t="shared" si="32"/>
        <v>2.1504818757082487</v>
      </c>
      <c r="BO96" s="1">
        <f t="shared" si="33"/>
        <v>50.888191391482096</v>
      </c>
      <c r="BP96" s="21" t="s">
        <v>159</v>
      </c>
      <c r="BQ96" s="14"/>
      <c r="BR96" s="17"/>
      <c r="BS96" s="14"/>
      <c r="BT96" s="14"/>
      <c r="BU96" s="14"/>
      <c r="BV96" s="16"/>
      <c r="CK96" s="1">
        <f>AO96/28</f>
        <v>0.9642857142857143</v>
      </c>
    </row>
    <row r="97" spans="1:91" ht="13.5">
      <c r="A97" s="33" t="s">
        <v>95</v>
      </c>
      <c r="B97" s="31">
        <v>1.4529444444444444</v>
      </c>
      <c r="C97" s="31">
        <v>125.03111111111112</v>
      </c>
      <c r="D97" t="s">
        <v>128</v>
      </c>
      <c r="E97" t="s">
        <v>128</v>
      </c>
      <c r="F97" t="s">
        <v>53</v>
      </c>
      <c r="G97">
        <v>57.13</v>
      </c>
      <c r="H97">
        <v>0.78</v>
      </c>
      <c r="I97">
        <v>17.42</v>
      </c>
      <c r="K97" s="32">
        <v>7.612401060000001</v>
      </c>
      <c r="M97">
        <v>0.17</v>
      </c>
      <c r="N97">
        <v>3.54</v>
      </c>
      <c r="O97">
        <v>7.62</v>
      </c>
      <c r="P97">
        <v>3.69</v>
      </c>
      <c r="Q97">
        <v>1.01</v>
      </c>
      <c r="R97">
        <v>0.17</v>
      </c>
      <c r="U97" s="32">
        <v>99.14240106000003</v>
      </c>
      <c r="V97">
        <v>14.4</v>
      </c>
      <c r="W97">
        <v>166</v>
      </c>
      <c r="X97">
        <v>1.94</v>
      </c>
      <c r="Y97">
        <v>362</v>
      </c>
      <c r="Z97">
        <v>77.7</v>
      </c>
      <c r="AA97">
        <v>7.16</v>
      </c>
      <c r="AB97">
        <v>17.5</v>
      </c>
      <c r="AC97">
        <v>2.48</v>
      </c>
      <c r="AD97">
        <v>11.9</v>
      </c>
      <c r="AE97">
        <v>3.29</v>
      </c>
      <c r="AF97">
        <v>1.06</v>
      </c>
      <c r="AG97">
        <v>3.81</v>
      </c>
      <c r="AH97">
        <v>0.644</v>
      </c>
      <c r="AI97">
        <v>4.11</v>
      </c>
      <c r="AJ97">
        <v>0.877</v>
      </c>
      <c r="AK97">
        <v>2.69</v>
      </c>
      <c r="AL97">
        <v>0.393</v>
      </c>
      <c r="AM97">
        <v>2.68</v>
      </c>
      <c r="AN97">
        <v>0.415</v>
      </c>
      <c r="AO97">
        <v>22.7</v>
      </c>
      <c r="AW97">
        <v>5.69</v>
      </c>
      <c r="AX97">
        <v>0.819</v>
      </c>
      <c r="AY97">
        <v>1.08</v>
      </c>
      <c r="AZ97">
        <v>0.311</v>
      </c>
      <c r="BA97">
        <v>0.167</v>
      </c>
      <c r="BB97">
        <v>2.33</v>
      </c>
      <c r="BC97" s="1">
        <f t="shared" si="43"/>
        <v>15.947136563876652</v>
      </c>
      <c r="BD97" s="1">
        <f t="shared" si="29"/>
        <v>4.658944658944659</v>
      </c>
      <c r="BE97" s="1">
        <f t="shared" si="40"/>
        <v>2.1364221364221363</v>
      </c>
      <c r="BF97" s="25">
        <f>X97/Z97</f>
        <v>0.024967824967824966</v>
      </c>
      <c r="BG97" s="26">
        <f>X97/AO97</f>
        <v>0.08546255506607929</v>
      </c>
      <c r="BH97" s="25">
        <f aca="true" t="shared" si="44" ref="BH97:BH103">AY97/Z97</f>
        <v>0.0138996138996139</v>
      </c>
      <c r="BK97" s="11">
        <v>1.0392309819001102</v>
      </c>
      <c r="BL97" s="1">
        <f t="shared" si="30"/>
        <v>1.2065484071313497</v>
      </c>
      <c r="BM97" s="1">
        <f t="shared" si="31"/>
        <v>22.333333333333336</v>
      </c>
      <c r="BN97" s="1">
        <f t="shared" si="32"/>
        <v>2.150395779661017</v>
      </c>
      <c r="BO97" s="1">
        <f t="shared" si="33"/>
        <v>50.88919198782087</v>
      </c>
      <c r="BV97" s="16"/>
      <c r="BW97" s="1">
        <f>AA97/2.5</f>
        <v>2.864</v>
      </c>
      <c r="BX97" s="1">
        <f>AB97/7.5</f>
        <v>2.3333333333333335</v>
      </c>
      <c r="BY97" s="1">
        <f>AC97/1.32</f>
        <v>1.8787878787878787</v>
      </c>
      <c r="BZ97" s="1">
        <f>AD97/7.4</f>
        <v>1.6081081081081081</v>
      </c>
      <c r="CA97" s="1">
        <f>AE97/2.63</f>
        <v>1.2509505703422055</v>
      </c>
      <c r="CB97" s="1">
        <f>AF97/1.02</f>
        <v>1.0392156862745099</v>
      </c>
      <c r="CC97" s="1">
        <f>AG97/3.68</f>
        <v>1.0353260869565217</v>
      </c>
      <c r="CD97" s="1">
        <f>AH97/0.67</f>
        <v>0.9611940298507462</v>
      </c>
      <c r="CE97" s="1">
        <f>AI97/4.55</f>
        <v>0.9032967032967034</v>
      </c>
      <c r="CF97" s="1">
        <f>AJ97/1.01</f>
        <v>0.8683168316831683</v>
      </c>
      <c r="CG97" s="1">
        <f>AK97/2.97</f>
        <v>0.9057239057239056</v>
      </c>
      <c r="CH97" s="1">
        <f>AL97/0.456</f>
        <v>0.8618421052631579</v>
      </c>
      <c r="CI97" s="1">
        <f>AM97/3.05</f>
        <v>0.878688524590164</v>
      </c>
      <c r="CJ97" s="1">
        <f>AN97/0.455</f>
        <v>0.9120879120879121</v>
      </c>
      <c r="CK97" s="1">
        <f>AO97/28</f>
        <v>0.8107142857142857</v>
      </c>
      <c r="CL97" s="11">
        <f>CB97/10^(((17/18)*LOG(CA97))-((1/6)*LOG(BZ97))+((2/9)*LOG(CD97)))</f>
        <v>0.9184878412653215</v>
      </c>
      <c r="CM97" s="11">
        <f t="shared" si="37"/>
        <v>1.0452939984549368</v>
      </c>
    </row>
    <row r="98" spans="1:89" ht="13.5">
      <c r="A98" s="23" t="s">
        <v>160</v>
      </c>
      <c r="B98" s="1">
        <v>1.46</v>
      </c>
      <c r="C98" s="1">
        <v>124.69</v>
      </c>
      <c r="D98" s="1">
        <v>0</v>
      </c>
      <c r="E98" s="1">
        <v>2</v>
      </c>
      <c r="F98" s="1" t="s">
        <v>161</v>
      </c>
      <c r="G98" s="1">
        <v>67.67</v>
      </c>
      <c r="H98" s="1">
        <v>0.62</v>
      </c>
      <c r="I98" s="1">
        <v>15.06</v>
      </c>
      <c r="J98" s="14"/>
      <c r="K98" s="1">
        <v>4.26</v>
      </c>
      <c r="L98" s="14"/>
      <c r="M98" s="1">
        <v>0.12</v>
      </c>
      <c r="N98" s="1">
        <v>1.29</v>
      </c>
      <c r="O98" s="1">
        <v>3.45</v>
      </c>
      <c r="P98" s="1">
        <v>4.57</v>
      </c>
      <c r="Q98" s="1">
        <v>2.68</v>
      </c>
      <c r="R98" s="1">
        <v>0.21</v>
      </c>
      <c r="S98" s="1">
        <v>0</v>
      </c>
      <c r="T98" s="15"/>
      <c r="U98" s="1">
        <f aca="true" t="shared" si="45" ref="U98:U103">G98+H98+I98+K98+M98+N98+O98+P98+Q98+R98</f>
        <v>99.93000000000002</v>
      </c>
      <c r="V98" s="1">
        <v>67.5</v>
      </c>
      <c r="W98" s="1">
        <v>337</v>
      </c>
      <c r="X98" s="1"/>
      <c r="Y98" s="1">
        <v>246.3</v>
      </c>
      <c r="Z98" s="1">
        <v>214.2</v>
      </c>
      <c r="AA98" s="1">
        <v>18</v>
      </c>
      <c r="AB98" s="1">
        <v>48</v>
      </c>
      <c r="AC98" s="1"/>
      <c r="AD98" s="1">
        <v>24</v>
      </c>
      <c r="AE98" s="1"/>
      <c r="AF98" s="1"/>
      <c r="AG98" s="1"/>
      <c r="AH98" s="1"/>
      <c r="AI98" s="1"/>
      <c r="AJ98" s="1"/>
      <c r="AK98" s="1"/>
      <c r="AL98" s="1"/>
      <c r="AM98" s="1"/>
      <c r="AN98" s="1"/>
      <c r="AO98" s="1">
        <v>43.4</v>
      </c>
      <c r="AP98" s="1">
        <v>13.6</v>
      </c>
      <c r="AQ98" s="14">
        <v>6</v>
      </c>
      <c r="AR98" s="14">
        <v>31</v>
      </c>
      <c r="AS98" s="14"/>
      <c r="AT98" s="14">
        <v>54</v>
      </c>
      <c r="AU98" s="14">
        <v>32</v>
      </c>
      <c r="AV98" s="14">
        <v>60</v>
      </c>
      <c r="AW98" s="1">
        <v>11.1</v>
      </c>
      <c r="AX98" s="1"/>
      <c r="AY98" s="1">
        <v>7.9</v>
      </c>
      <c r="AZ98" s="1">
        <v>1.6</v>
      </c>
      <c r="BA98" s="1"/>
      <c r="BB98" s="1"/>
      <c r="BC98" s="1">
        <f t="shared" si="43"/>
        <v>5.675115207373272</v>
      </c>
      <c r="BD98" s="1">
        <f t="shared" si="29"/>
        <v>1.1498599439775912</v>
      </c>
      <c r="BE98" s="1">
        <f t="shared" si="40"/>
        <v>1.5732959850606911</v>
      </c>
      <c r="BF98" s="14"/>
      <c r="BG98" s="14"/>
      <c r="BH98" s="25">
        <f t="shared" si="44"/>
        <v>0.03688141923436041</v>
      </c>
      <c r="BI98" s="1">
        <f aca="true" t="shared" si="46" ref="BI98:BI103">AT98/AP98</f>
        <v>3.9705882352941178</v>
      </c>
      <c r="BJ98" s="26">
        <f aca="true" t="shared" si="47" ref="BJ98:BJ103">AT98/AO98</f>
        <v>1.2442396313364055</v>
      </c>
      <c r="BK98" s="14"/>
      <c r="BL98" s="1">
        <f t="shared" si="30"/>
        <v>1.10834397423159</v>
      </c>
      <c r="BM98" s="1">
        <f t="shared" si="31"/>
        <v>24.290322580645164</v>
      </c>
      <c r="BN98" s="1">
        <f t="shared" si="32"/>
        <v>3.3023255813953485</v>
      </c>
      <c r="BO98" s="1">
        <f t="shared" si="33"/>
        <v>40.28982217051132</v>
      </c>
      <c r="BP98" s="27">
        <v>0.703684</v>
      </c>
      <c r="BQ98" s="27">
        <v>0.512885</v>
      </c>
      <c r="BR98" s="28">
        <f>((BQ98/0.512638)-1)*10000</f>
        <v>4.818214802648768</v>
      </c>
      <c r="BS98" s="1">
        <v>18.427</v>
      </c>
      <c r="BT98" s="1">
        <v>15.567</v>
      </c>
      <c r="BU98" s="1">
        <v>38.376</v>
      </c>
      <c r="BV98" s="16"/>
      <c r="BW98" s="1">
        <f>AA98/2.5</f>
        <v>7.2</v>
      </c>
      <c r="BX98" s="1">
        <f>AB98/7.5</f>
        <v>6.4</v>
      </c>
      <c r="BY98" s="1">
        <f>AC98/1.32</f>
        <v>0</v>
      </c>
      <c r="BZ98" s="1">
        <f>AD98/7.4</f>
        <v>3.243243243243243</v>
      </c>
      <c r="CK98" s="1">
        <f>AO98/28</f>
        <v>1.55</v>
      </c>
    </row>
    <row r="99" spans="1:89" ht="13.5">
      <c r="A99" s="23" t="s">
        <v>160</v>
      </c>
      <c r="B99" s="1">
        <v>1.46</v>
      </c>
      <c r="C99" s="1">
        <v>124.69</v>
      </c>
      <c r="D99" s="1">
        <v>0</v>
      </c>
      <c r="E99" s="1">
        <v>2</v>
      </c>
      <c r="F99" s="1" t="s">
        <v>162</v>
      </c>
      <c r="G99" s="1">
        <v>60.85</v>
      </c>
      <c r="H99" s="1">
        <v>0.82</v>
      </c>
      <c r="I99" s="1">
        <v>16.25</v>
      </c>
      <c r="J99" s="14"/>
      <c r="K99" s="1">
        <v>6.71</v>
      </c>
      <c r="L99" s="14"/>
      <c r="M99" s="1">
        <v>0.14</v>
      </c>
      <c r="N99" s="1">
        <v>3.01</v>
      </c>
      <c r="O99" s="1">
        <v>6.29</v>
      </c>
      <c r="P99" s="1">
        <v>3.64</v>
      </c>
      <c r="Q99" s="1">
        <v>1.97</v>
      </c>
      <c r="R99" s="1">
        <v>0.16</v>
      </c>
      <c r="S99" s="1">
        <v>0</v>
      </c>
      <c r="T99" s="15"/>
      <c r="U99" s="1">
        <f t="shared" si="45"/>
        <v>99.84</v>
      </c>
      <c r="V99" s="1">
        <v>52.7</v>
      </c>
      <c r="W99" s="1">
        <v>265</v>
      </c>
      <c r="X99" s="1">
        <v>5.7</v>
      </c>
      <c r="Y99" s="1">
        <v>307.8</v>
      </c>
      <c r="Z99" s="1">
        <v>161.6</v>
      </c>
      <c r="AA99" s="1">
        <v>13</v>
      </c>
      <c r="AB99" s="1">
        <v>37</v>
      </c>
      <c r="AC99" s="1"/>
      <c r="AD99" s="1">
        <v>18</v>
      </c>
      <c r="AE99" s="1"/>
      <c r="AF99" s="1"/>
      <c r="AG99" s="1"/>
      <c r="AH99" s="1"/>
      <c r="AI99" s="1"/>
      <c r="AJ99" s="1"/>
      <c r="AK99" s="1"/>
      <c r="AL99" s="1"/>
      <c r="AM99" s="1"/>
      <c r="AN99" s="1"/>
      <c r="AO99" s="1">
        <v>34.7</v>
      </c>
      <c r="AP99" s="1">
        <v>19.9</v>
      </c>
      <c r="AQ99" s="14">
        <v>7</v>
      </c>
      <c r="AR99" s="14">
        <v>18</v>
      </c>
      <c r="AS99" s="14"/>
      <c r="AT99" s="14">
        <v>165</v>
      </c>
      <c r="AU99" s="14">
        <v>43</v>
      </c>
      <c r="AV99" s="14">
        <v>64</v>
      </c>
      <c r="AW99" s="1">
        <v>8.7</v>
      </c>
      <c r="AX99" s="1"/>
      <c r="AY99" s="1">
        <v>5.8</v>
      </c>
      <c r="AZ99" s="1">
        <v>1.8</v>
      </c>
      <c r="BA99" s="1"/>
      <c r="BB99" s="1"/>
      <c r="BC99" s="1">
        <f t="shared" si="43"/>
        <v>8.870317002881844</v>
      </c>
      <c r="BD99" s="1">
        <f aca="true" t="shared" si="48" ref="BD99:BD121">Y99/Z99</f>
        <v>1.9047029702970297</v>
      </c>
      <c r="BE99" s="1">
        <f t="shared" si="40"/>
        <v>1.6398514851485149</v>
      </c>
      <c r="BF99" s="25">
        <f>X99/Z99</f>
        <v>0.035272277227722776</v>
      </c>
      <c r="BG99" s="26">
        <f>X99/AO99</f>
        <v>0.1642651296829971</v>
      </c>
      <c r="BH99" s="25">
        <f t="shared" si="44"/>
        <v>0.03589108910891089</v>
      </c>
      <c r="BI99" s="1">
        <f t="shared" si="46"/>
        <v>8.291457286432161</v>
      </c>
      <c r="BJ99" s="26">
        <f t="shared" si="47"/>
        <v>4.7550432276657055</v>
      </c>
      <c r="BK99" s="14"/>
      <c r="BL99" s="1">
        <f aca="true" t="shared" si="49" ref="BL99:BL121">((O99/56.079)+(P99/61.979)+(Q99/94.196))/(I99/101.961)</f>
        <v>1.2034949836030762</v>
      </c>
      <c r="BM99" s="1">
        <f aca="true" t="shared" si="50" ref="BM99:BM121">I99/H99</f>
        <v>19.81707317073171</v>
      </c>
      <c r="BN99" s="1">
        <f aca="true" t="shared" si="51" ref="BN99:BN121">K99/N99</f>
        <v>2.2292358803986714</v>
      </c>
      <c r="BO99" s="1">
        <f aca="true" t="shared" si="52" ref="BO99:BO121">(N99/40.304)/((N99/40.304)+(0.8*K99/71.8464))*100</f>
        <v>49.98911165934168</v>
      </c>
      <c r="BP99" s="14"/>
      <c r="BQ99" s="14"/>
      <c r="BR99" s="17"/>
      <c r="BS99" s="14"/>
      <c r="BT99" s="14"/>
      <c r="BU99" s="14"/>
      <c r="BV99" s="16"/>
      <c r="BW99" s="1">
        <f>AA99/2.5</f>
        <v>5.2</v>
      </c>
      <c r="BX99" s="1">
        <f>AB99/7.5</f>
        <v>4.933333333333334</v>
      </c>
      <c r="BY99" s="1">
        <f>AC99/1.32</f>
        <v>0</v>
      </c>
      <c r="BZ99" s="1">
        <f>AD99/7.4</f>
        <v>2.4324324324324325</v>
      </c>
      <c r="CK99" s="1">
        <f>AO99/28</f>
        <v>1.2392857142857143</v>
      </c>
    </row>
    <row r="100" spans="1:91" ht="13.5">
      <c r="A100" s="23" t="s">
        <v>160</v>
      </c>
      <c r="B100" s="1">
        <v>1.46</v>
      </c>
      <c r="C100" s="1">
        <v>124.69</v>
      </c>
      <c r="D100" s="1">
        <v>0</v>
      </c>
      <c r="E100" s="1">
        <v>2</v>
      </c>
      <c r="F100" s="1" t="s">
        <v>163</v>
      </c>
      <c r="G100" s="1">
        <v>49.43</v>
      </c>
      <c r="H100" s="1">
        <v>0.76</v>
      </c>
      <c r="I100" s="1">
        <v>18.48</v>
      </c>
      <c r="J100" s="14"/>
      <c r="K100" s="1">
        <v>9.37</v>
      </c>
      <c r="L100" s="14"/>
      <c r="M100" s="1">
        <v>0.18</v>
      </c>
      <c r="N100" s="1">
        <v>6.69</v>
      </c>
      <c r="O100" s="1">
        <v>12.07</v>
      </c>
      <c r="P100" s="1">
        <v>2.37</v>
      </c>
      <c r="Q100" s="1">
        <v>0.33</v>
      </c>
      <c r="R100" s="1">
        <v>0.19</v>
      </c>
      <c r="S100" s="1">
        <v>0</v>
      </c>
      <c r="T100" s="15"/>
      <c r="U100" s="1">
        <f t="shared" si="45"/>
        <v>99.87000000000002</v>
      </c>
      <c r="V100" s="1">
        <v>7.9</v>
      </c>
      <c r="W100" s="1">
        <v>66</v>
      </c>
      <c r="X100" s="1">
        <v>1.12</v>
      </c>
      <c r="Y100" s="1">
        <v>406.2</v>
      </c>
      <c r="Z100" s="1">
        <v>35</v>
      </c>
      <c r="AA100" s="1">
        <v>4.27</v>
      </c>
      <c r="AB100" s="1">
        <v>10.83</v>
      </c>
      <c r="AC100" s="1">
        <v>1.58</v>
      </c>
      <c r="AD100" s="1">
        <v>7.62</v>
      </c>
      <c r="AE100" s="1">
        <v>2.16</v>
      </c>
      <c r="AF100" s="1">
        <v>0.8</v>
      </c>
      <c r="AG100" s="1">
        <v>2.45</v>
      </c>
      <c r="AH100" s="1">
        <v>0.41</v>
      </c>
      <c r="AI100" s="1">
        <v>2.61</v>
      </c>
      <c r="AJ100" s="1">
        <v>0.57</v>
      </c>
      <c r="AK100" s="1">
        <v>1.64</v>
      </c>
      <c r="AL100" s="1">
        <v>0.24</v>
      </c>
      <c r="AM100" s="1">
        <v>1.55</v>
      </c>
      <c r="AN100" s="1">
        <v>0.24</v>
      </c>
      <c r="AO100" s="1">
        <v>16.49</v>
      </c>
      <c r="AP100" s="1">
        <v>33</v>
      </c>
      <c r="AQ100" s="14">
        <v>37</v>
      </c>
      <c r="AR100" s="14">
        <v>40</v>
      </c>
      <c r="AS100" s="14"/>
      <c r="AT100" s="14">
        <v>299</v>
      </c>
      <c r="AU100" s="14">
        <v>141</v>
      </c>
      <c r="AV100" s="14">
        <v>70</v>
      </c>
      <c r="AW100" s="1">
        <v>1.62</v>
      </c>
      <c r="AX100" s="1">
        <v>0.3</v>
      </c>
      <c r="AY100" s="1">
        <v>0.74</v>
      </c>
      <c r="AZ100" s="1">
        <v>0.17</v>
      </c>
      <c r="BA100" s="1"/>
      <c r="BB100" s="1">
        <v>0.94</v>
      </c>
      <c r="BC100" s="1">
        <f t="shared" si="43"/>
        <v>24.633110976349304</v>
      </c>
      <c r="BD100" s="1">
        <f t="shared" si="48"/>
        <v>11.605714285714285</v>
      </c>
      <c r="BE100" s="1">
        <f t="shared" si="40"/>
        <v>1.8857142857142857</v>
      </c>
      <c r="BF100" s="25">
        <f>X100/Z100</f>
        <v>0.032</v>
      </c>
      <c r="BG100" s="26">
        <f>X100/AO100</f>
        <v>0.06791995148574895</v>
      </c>
      <c r="BH100" s="25">
        <f t="shared" si="44"/>
        <v>0.021142857142857144</v>
      </c>
      <c r="BI100" s="1">
        <f t="shared" si="46"/>
        <v>9.06060606060606</v>
      </c>
      <c r="BJ100" s="26">
        <f t="shared" si="47"/>
        <v>18.132201334141907</v>
      </c>
      <c r="BK100" s="11">
        <v>2.0831875564383564</v>
      </c>
      <c r="BL100" s="1">
        <f t="shared" si="49"/>
        <v>1.4178216377069517</v>
      </c>
      <c r="BM100" s="1">
        <f t="shared" si="50"/>
        <v>24.315789473684212</v>
      </c>
      <c r="BN100" s="1">
        <f t="shared" si="51"/>
        <v>1.4005979073243646</v>
      </c>
      <c r="BO100" s="1">
        <f t="shared" si="52"/>
        <v>61.40394741145305</v>
      </c>
      <c r="BP100" s="27">
        <v>0.703487</v>
      </c>
      <c r="BQ100" s="27">
        <v>0.512856</v>
      </c>
      <c r="BR100" s="28">
        <f>((BQ100/0.512638)-1)*10000</f>
        <v>4.252513469542585</v>
      </c>
      <c r="BS100" s="1">
        <v>18.201</v>
      </c>
      <c r="BT100" s="1">
        <v>15.542</v>
      </c>
      <c r="BU100" s="1">
        <v>38.093</v>
      </c>
      <c r="BV100" s="16"/>
      <c r="BW100" s="1">
        <f>AA100/2.5</f>
        <v>1.7079999999999997</v>
      </c>
      <c r="BX100" s="1">
        <f>AB100/7.5</f>
        <v>1.444</v>
      </c>
      <c r="BY100" s="1">
        <f>AC100/1.32</f>
        <v>1.196969696969697</v>
      </c>
      <c r="BZ100" s="1">
        <f>AD100/7.4</f>
        <v>1.0297297297297296</v>
      </c>
      <c r="CA100" s="1">
        <f>AE100/2.63</f>
        <v>0.8212927756653994</v>
      </c>
      <c r="CB100" s="1">
        <f>AF100/1.02</f>
        <v>0.7843137254901961</v>
      </c>
      <c r="CC100" s="1">
        <f>AG100/3.68</f>
        <v>0.6657608695652174</v>
      </c>
      <c r="CD100" s="1">
        <f>AH100/0.67</f>
        <v>0.6119402985074626</v>
      </c>
      <c r="CE100" s="1">
        <f>AI100/4.55</f>
        <v>0.5736263736263736</v>
      </c>
      <c r="CF100" s="1">
        <f>AJ100/1.01</f>
        <v>0.5643564356435643</v>
      </c>
      <c r="CG100" s="1">
        <f>AK100/2.97</f>
        <v>0.5521885521885521</v>
      </c>
      <c r="CH100" s="1">
        <f>AL100/0.456</f>
        <v>0.5263157894736842</v>
      </c>
      <c r="CI100" s="1">
        <f>AM100/3.05</f>
        <v>0.5081967213114754</v>
      </c>
      <c r="CJ100" s="1">
        <f>AN100/0.455</f>
        <v>0.5274725274725275</v>
      </c>
      <c r="CK100" s="1">
        <f>AO100/28</f>
        <v>0.5889285714285714</v>
      </c>
      <c r="CL100" s="11">
        <f>CB100/10^(((17/18)*LOG(CA100))-((1/6)*LOG(BZ100))+((2/9)*LOG(CD100)))</f>
        <v>1.0586690860588366</v>
      </c>
      <c r="CM100" s="11">
        <f t="shared" si="37"/>
        <v>2.083187556438356</v>
      </c>
    </row>
    <row r="101" spans="1:89" ht="13.5">
      <c r="A101" s="30" t="s">
        <v>160</v>
      </c>
      <c r="B101" s="1">
        <v>1.46</v>
      </c>
      <c r="C101" s="1">
        <v>124.69</v>
      </c>
      <c r="D101" s="1">
        <v>0</v>
      </c>
      <c r="E101" s="1">
        <v>2</v>
      </c>
      <c r="F101" s="1" t="s">
        <v>164</v>
      </c>
      <c r="G101" s="1">
        <v>67.83</v>
      </c>
      <c r="H101" s="1">
        <v>0.62</v>
      </c>
      <c r="I101" s="1">
        <v>15.08</v>
      </c>
      <c r="J101" s="14"/>
      <c r="K101" s="1">
        <v>4.16</v>
      </c>
      <c r="L101" s="14"/>
      <c r="M101" s="1">
        <v>0.12</v>
      </c>
      <c r="N101" s="1">
        <v>1.27</v>
      </c>
      <c r="O101" s="1">
        <v>3.37</v>
      </c>
      <c r="P101" s="1">
        <v>4.57</v>
      </c>
      <c r="Q101" s="1">
        <v>2.71</v>
      </c>
      <c r="R101" s="1">
        <v>0.19</v>
      </c>
      <c r="S101" s="1">
        <v>0</v>
      </c>
      <c r="T101" s="15"/>
      <c r="U101" s="1">
        <f t="shared" si="45"/>
        <v>99.92</v>
      </c>
      <c r="V101" s="1">
        <v>69.1</v>
      </c>
      <c r="W101" s="1">
        <v>227</v>
      </c>
      <c r="X101" s="1">
        <v>0.7</v>
      </c>
      <c r="Y101" s="1">
        <v>241.1</v>
      </c>
      <c r="Z101" s="1">
        <v>217.8</v>
      </c>
      <c r="AA101" s="1">
        <v>17</v>
      </c>
      <c r="AB101" s="1">
        <v>43</v>
      </c>
      <c r="AC101" s="1"/>
      <c r="AD101" s="1">
        <v>23</v>
      </c>
      <c r="AE101" s="1"/>
      <c r="AF101" s="1"/>
      <c r="AG101" s="1"/>
      <c r="AH101" s="1"/>
      <c r="AI101" s="1"/>
      <c r="AJ101" s="1"/>
      <c r="AK101" s="1"/>
      <c r="AL101" s="1"/>
      <c r="AM101" s="1"/>
      <c r="AN101" s="1"/>
      <c r="AO101" s="1">
        <v>43.7</v>
      </c>
      <c r="AP101" s="1">
        <v>13.1</v>
      </c>
      <c r="AQ101" s="14">
        <v>6</v>
      </c>
      <c r="AR101" s="14">
        <v>23</v>
      </c>
      <c r="AS101" s="14"/>
      <c r="AT101" s="14">
        <v>50</v>
      </c>
      <c r="AU101" s="14">
        <v>23</v>
      </c>
      <c r="AV101" s="14">
        <v>59</v>
      </c>
      <c r="AW101" s="1">
        <v>10.8</v>
      </c>
      <c r="AX101" s="1"/>
      <c r="AY101" s="1">
        <v>7.6</v>
      </c>
      <c r="AZ101" s="1">
        <v>3</v>
      </c>
      <c r="BA101" s="1"/>
      <c r="BB101" s="1"/>
      <c r="BC101" s="1">
        <f t="shared" si="43"/>
        <v>5.5171624713958805</v>
      </c>
      <c r="BD101" s="1">
        <f t="shared" si="48"/>
        <v>1.1069788797061524</v>
      </c>
      <c r="BE101" s="1">
        <f t="shared" si="40"/>
        <v>1.042240587695133</v>
      </c>
      <c r="BF101" s="25">
        <f>X101/Z101</f>
        <v>0.0032139577594123047</v>
      </c>
      <c r="BG101" s="26">
        <f>X101/AO101</f>
        <v>0.016018306636155603</v>
      </c>
      <c r="BH101" s="25">
        <f t="shared" si="44"/>
        <v>0.03489439853076216</v>
      </c>
      <c r="BI101" s="1">
        <f t="shared" si="46"/>
        <v>3.816793893129771</v>
      </c>
      <c r="BJ101" s="26">
        <f t="shared" si="47"/>
        <v>1.1441647597254003</v>
      </c>
      <c r="BK101" s="14"/>
      <c r="BL101" s="1">
        <f t="shared" si="49"/>
        <v>1.0993819568041256</v>
      </c>
      <c r="BM101" s="1">
        <f t="shared" si="50"/>
        <v>24.322580645161292</v>
      </c>
      <c r="BN101" s="1">
        <f t="shared" si="51"/>
        <v>3.2755905511811023</v>
      </c>
      <c r="BO101" s="1">
        <f t="shared" si="52"/>
        <v>40.48553035487617</v>
      </c>
      <c r="BP101" s="14"/>
      <c r="BQ101" s="14"/>
      <c r="BR101" s="17"/>
      <c r="BS101" s="14"/>
      <c r="BT101" s="14"/>
      <c r="BU101" s="14"/>
      <c r="BV101" s="16"/>
      <c r="BW101" s="1">
        <f>AA101/2.5</f>
        <v>6.8</v>
      </c>
      <c r="BX101" s="1">
        <f>AB101/7.5</f>
        <v>5.733333333333333</v>
      </c>
      <c r="BY101" s="1">
        <f>AC101/1.32</f>
        <v>0</v>
      </c>
      <c r="BZ101" s="1">
        <f>AD101/7.4</f>
        <v>3.108108108108108</v>
      </c>
      <c r="CK101" s="1">
        <f>AO101/28</f>
        <v>1.5607142857142857</v>
      </c>
    </row>
    <row r="102" spans="1:91" ht="13.5">
      <c r="A102" s="30" t="s">
        <v>160</v>
      </c>
      <c r="B102" s="1">
        <v>1.46</v>
      </c>
      <c r="C102" s="1">
        <v>124.69</v>
      </c>
      <c r="D102" s="1">
        <v>0</v>
      </c>
      <c r="E102" s="1">
        <v>2</v>
      </c>
      <c r="F102" s="1" t="s">
        <v>132</v>
      </c>
      <c r="G102" s="1">
        <v>50.92</v>
      </c>
      <c r="H102" s="1">
        <v>0.88</v>
      </c>
      <c r="I102" s="1">
        <v>18.23</v>
      </c>
      <c r="J102" s="14"/>
      <c r="K102" s="1">
        <v>9.66</v>
      </c>
      <c r="L102" s="14"/>
      <c r="M102" s="1">
        <v>0.19</v>
      </c>
      <c r="N102" s="1">
        <v>5.76</v>
      </c>
      <c r="O102" s="1">
        <v>10.53</v>
      </c>
      <c r="P102" s="1">
        <v>2.93</v>
      </c>
      <c r="Q102" s="1">
        <v>0.54</v>
      </c>
      <c r="R102" s="1">
        <v>0.19</v>
      </c>
      <c r="S102" s="1">
        <v>0</v>
      </c>
      <c r="T102" s="15"/>
      <c r="U102" s="1">
        <f t="shared" si="45"/>
        <v>99.83000000000001</v>
      </c>
      <c r="V102" s="1">
        <v>11.4</v>
      </c>
      <c r="W102" s="1">
        <v>111</v>
      </c>
      <c r="X102" s="1">
        <v>1.82</v>
      </c>
      <c r="Y102" s="1">
        <v>411.9</v>
      </c>
      <c r="Z102" s="1">
        <v>44.9</v>
      </c>
      <c r="AA102" s="1">
        <v>5.83</v>
      </c>
      <c r="AB102" s="1">
        <v>14.3</v>
      </c>
      <c r="AC102" s="1">
        <v>2.03</v>
      </c>
      <c r="AD102" s="1">
        <v>9.52</v>
      </c>
      <c r="AE102" s="1">
        <v>2.63</v>
      </c>
      <c r="AF102" s="1">
        <v>0.94</v>
      </c>
      <c r="AG102" s="1">
        <v>2.91</v>
      </c>
      <c r="AH102" s="1">
        <v>0.49</v>
      </c>
      <c r="AI102" s="1">
        <v>3.09</v>
      </c>
      <c r="AJ102" s="1">
        <v>0.67</v>
      </c>
      <c r="AK102" s="1">
        <v>1.93</v>
      </c>
      <c r="AL102" s="1">
        <v>0.29</v>
      </c>
      <c r="AM102" s="1">
        <v>1.85</v>
      </c>
      <c r="AN102" s="1">
        <v>0.29</v>
      </c>
      <c r="AO102" s="1">
        <v>19.57</v>
      </c>
      <c r="AP102" s="1">
        <v>32.2</v>
      </c>
      <c r="AQ102" s="14">
        <v>21</v>
      </c>
      <c r="AR102" s="14">
        <v>29</v>
      </c>
      <c r="AS102" s="14"/>
      <c r="AT102" s="14">
        <v>310</v>
      </c>
      <c r="AU102" s="14">
        <v>132</v>
      </c>
      <c r="AV102" s="14">
        <v>81</v>
      </c>
      <c r="AW102" s="1">
        <v>2.85</v>
      </c>
      <c r="AX102" s="1">
        <v>0.45</v>
      </c>
      <c r="AY102" s="1">
        <v>1.12</v>
      </c>
      <c r="AZ102" s="1">
        <v>0.24</v>
      </c>
      <c r="BA102" s="1"/>
      <c r="BB102" s="1">
        <v>1.19</v>
      </c>
      <c r="BC102" s="1">
        <f t="shared" si="43"/>
        <v>21.047521716913643</v>
      </c>
      <c r="BD102" s="1">
        <f t="shared" si="48"/>
        <v>9.173719376391983</v>
      </c>
      <c r="BE102" s="1">
        <f t="shared" si="40"/>
        <v>2.472160356347439</v>
      </c>
      <c r="BF102" s="25">
        <f>X102/Z102</f>
        <v>0.04053452115812918</v>
      </c>
      <c r="BG102" s="26">
        <f>X102/AO102</f>
        <v>0.09299948901379664</v>
      </c>
      <c r="BH102" s="25">
        <f t="shared" si="44"/>
        <v>0.02494432071269488</v>
      </c>
      <c r="BI102" s="1">
        <f t="shared" si="46"/>
        <v>9.627329192546583</v>
      </c>
      <c r="BJ102" s="26">
        <f t="shared" si="47"/>
        <v>15.840572304547777</v>
      </c>
      <c r="BK102" s="11">
        <v>1.6985771179001676</v>
      </c>
      <c r="BL102" s="1">
        <f t="shared" si="49"/>
        <v>1.34667732740579</v>
      </c>
      <c r="BM102" s="1">
        <f t="shared" si="50"/>
        <v>20.71590909090909</v>
      </c>
      <c r="BN102" s="1">
        <f t="shared" si="51"/>
        <v>1.6770833333333335</v>
      </c>
      <c r="BO102" s="1">
        <f t="shared" si="52"/>
        <v>57.05675625021838</v>
      </c>
      <c r="BP102" s="27">
        <v>0.703593</v>
      </c>
      <c r="BQ102" s="27">
        <v>0.512924</v>
      </c>
      <c r="BR102" s="28">
        <f>((BQ102/0.512638)-1)*10000</f>
        <v>5.578985560961147</v>
      </c>
      <c r="BS102" s="1">
        <v>18.413</v>
      </c>
      <c r="BT102" s="1">
        <v>15.577</v>
      </c>
      <c r="BU102" s="1">
        <v>38.367</v>
      </c>
      <c r="BV102" s="16"/>
      <c r="BW102" s="1">
        <f>AA102/2.5</f>
        <v>2.332</v>
      </c>
      <c r="BX102" s="1">
        <f>AB102/7.5</f>
        <v>1.9066666666666667</v>
      </c>
      <c r="BY102" s="1">
        <f>AC102/1.32</f>
        <v>1.5378787878787876</v>
      </c>
      <c r="BZ102" s="1">
        <f>AD102/7.4</f>
        <v>1.2864864864864864</v>
      </c>
      <c r="CA102" s="1">
        <f>AE102/2.63</f>
        <v>1</v>
      </c>
      <c r="CB102" s="1">
        <f>AF102/1.02</f>
        <v>0.9215686274509803</v>
      </c>
      <c r="CC102" s="1">
        <f>AG102/3.68</f>
        <v>0.7907608695652174</v>
      </c>
      <c r="CD102" s="1">
        <f>AH102/0.67</f>
        <v>0.7313432835820894</v>
      </c>
      <c r="CE102" s="1">
        <f>AI102/4.55</f>
        <v>0.6791208791208792</v>
      </c>
      <c r="CF102" s="1">
        <f>AJ102/1.01</f>
        <v>0.6633663366336634</v>
      </c>
      <c r="CG102" s="1">
        <f>AK102/2.97</f>
        <v>0.6498316498316498</v>
      </c>
      <c r="CH102" s="1">
        <f>AL102/0.456</f>
        <v>0.6359649122807017</v>
      </c>
      <c r="CI102" s="1">
        <f>AM102/3.05</f>
        <v>0.6065573770491804</v>
      </c>
      <c r="CJ102" s="1">
        <f>AN102/0.455</f>
        <v>0.6373626373626373</v>
      </c>
      <c r="CK102" s="1">
        <f>AO102/28</f>
        <v>0.6989285714285715</v>
      </c>
      <c r="CL102" s="11">
        <f>CB102/10^(((17/18)*LOG(CA102))-((1/6)*LOG(BZ102))+((2/9)*LOG(CD102)))</f>
        <v>1.0302844813492822</v>
      </c>
      <c r="CM102" s="11">
        <f t="shared" si="37"/>
        <v>1.6985771179001676</v>
      </c>
    </row>
    <row r="103" spans="1:91" ht="13.5">
      <c r="A103" s="23" t="s">
        <v>160</v>
      </c>
      <c r="B103" s="1">
        <v>1.46</v>
      </c>
      <c r="C103" s="1">
        <v>124.69</v>
      </c>
      <c r="D103" s="1">
        <v>0</v>
      </c>
      <c r="E103" s="1">
        <v>2</v>
      </c>
      <c r="F103" s="1" t="s">
        <v>166</v>
      </c>
      <c r="G103" s="1">
        <v>71.52</v>
      </c>
      <c r="H103" s="1">
        <v>0.41</v>
      </c>
      <c r="I103" s="1">
        <v>14.74</v>
      </c>
      <c r="J103" s="14"/>
      <c r="K103" s="1">
        <v>3.06</v>
      </c>
      <c r="L103" s="14"/>
      <c r="M103" s="1">
        <v>0.08</v>
      </c>
      <c r="N103" s="1">
        <v>0.91</v>
      </c>
      <c r="O103" s="1">
        <v>2.93</v>
      </c>
      <c r="P103" s="1">
        <v>4.11</v>
      </c>
      <c r="Q103" s="1">
        <v>2.12</v>
      </c>
      <c r="R103" s="1">
        <v>0.07</v>
      </c>
      <c r="S103" s="1">
        <v>1.5</v>
      </c>
      <c r="T103" s="15"/>
      <c r="U103" s="1">
        <f t="shared" si="45"/>
        <v>99.94999999999999</v>
      </c>
      <c r="V103" s="1">
        <v>50.3</v>
      </c>
      <c r="W103" s="1">
        <v>290</v>
      </c>
      <c r="X103" s="1">
        <v>4.52</v>
      </c>
      <c r="Y103" s="1">
        <v>160</v>
      </c>
      <c r="Z103" s="1">
        <v>163.1</v>
      </c>
      <c r="AA103" s="1">
        <v>10.83</v>
      </c>
      <c r="AB103" s="1">
        <v>21.93</v>
      </c>
      <c r="AC103" s="1">
        <v>3.1</v>
      </c>
      <c r="AD103" s="1">
        <v>12.68</v>
      </c>
      <c r="AE103" s="1">
        <v>3.09</v>
      </c>
      <c r="AF103" s="1">
        <v>0.75</v>
      </c>
      <c r="AG103" s="1">
        <v>3.23</v>
      </c>
      <c r="AH103" s="1">
        <v>0.58</v>
      </c>
      <c r="AI103" s="1">
        <v>3.68</v>
      </c>
      <c r="AJ103" s="1">
        <v>0.83</v>
      </c>
      <c r="AK103" s="1">
        <v>2.54</v>
      </c>
      <c r="AL103" s="1">
        <v>0.41</v>
      </c>
      <c r="AM103" s="1">
        <v>2.81</v>
      </c>
      <c r="AN103" s="1">
        <v>0.46</v>
      </c>
      <c r="AO103" s="1">
        <v>27.3</v>
      </c>
      <c r="AP103" s="1">
        <v>9.2</v>
      </c>
      <c r="AQ103" s="14">
        <v>5</v>
      </c>
      <c r="AR103" s="14">
        <v>28</v>
      </c>
      <c r="AS103" s="14"/>
      <c r="AT103" s="14">
        <v>49</v>
      </c>
      <c r="AU103" s="14">
        <v>18</v>
      </c>
      <c r="AV103" s="14">
        <v>42</v>
      </c>
      <c r="AW103" s="1">
        <v>9.97</v>
      </c>
      <c r="AX103" s="1">
        <v>3.49</v>
      </c>
      <c r="AY103" s="1">
        <v>3.62</v>
      </c>
      <c r="AZ103" s="1">
        <v>0.99</v>
      </c>
      <c r="BA103" s="1"/>
      <c r="BB103" s="1">
        <v>3.53</v>
      </c>
      <c r="BC103" s="1">
        <f t="shared" si="43"/>
        <v>5.86080586080586</v>
      </c>
      <c r="BD103" s="1">
        <f t="shared" si="48"/>
        <v>0.9809932556713673</v>
      </c>
      <c r="BE103" s="1">
        <f t="shared" si="40"/>
        <v>1.7780502759043533</v>
      </c>
      <c r="BF103" s="25">
        <f>X103/Z103</f>
        <v>0.027713059472716125</v>
      </c>
      <c r="BG103" s="26">
        <f>X103/AO103</f>
        <v>0.16556776556776553</v>
      </c>
      <c r="BH103" s="25">
        <f t="shared" si="44"/>
        <v>0.022194972409564685</v>
      </c>
      <c r="BI103" s="1">
        <f t="shared" si="46"/>
        <v>5.326086956521739</v>
      </c>
      <c r="BJ103" s="26">
        <f t="shared" si="47"/>
        <v>1.794871794871795</v>
      </c>
      <c r="BK103" s="11">
        <v>0.7741831050797996</v>
      </c>
      <c r="BL103" s="1">
        <f t="shared" si="49"/>
        <v>0.975801141104091</v>
      </c>
      <c r="BM103" s="1">
        <f t="shared" si="50"/>
        <v>35.951219512195124</v>
      </c>
      <c r="BN103" s="1">
        <f t="shared" si="51"/>
        <v>3.3626373626373627</v>
      </c>
      <c r="BO103" s="1">
        <f t="shared" si="52"/>
        <v>39.85519629025349</v>
      </c>
      <c r="BP103" s="27">
        <v>0.703822</v>
      </c>
      <c r="BQ103" s="27">
        <v>0.512944</v>
      </c>
      <c r="BR103" s="28">
        <f>((BQ103/0.512638)-1)*10000</f>
        <v>5.969124411375759</v>
      </c>
      <c r="BS103" s="1">
        <v>18.471</v>
      </c>
      <c r="BT103" s="1">
        <v>15.579</v>
      </c>
      <c r="BU103" s="1">
        <v>38.446</v>
      </c>
      <c r="BV103" s="16"/>
      <c r="BW103" s="1">
        <f>AA103/2.5</f>
        <v>4.332</v>
      </c>
      <c r="BX103" s="1">
        <f>AB103/7.5</f>
        <v>2.924</v>
      </c>
      <c r="BY103" s="1">
        <f>AC103/1.32</f>
        <v>2.3484848484848486</v>
      </c>
      <c r="BZ103" s="1">
        <f>AD103/7.4</f>
        <v>1.7135135135135133</v>
      </c>
      <c r="CA103" s="1">
        <f>AE103/2.63</f>
        <v>1.1749049429657794</v>
      </c>
      <c r="CB103" s="1">
        <f>AF103/1.02</f>
        <v>0.7352941176470588</v>
      </c>
      <c r="CC103" s="1">
        <f>AG103/3.68</f>
        <v>0.8777173913043478</v>
      </c>
      <c r="CD103" s="1">
        <f>AH103/0.67</f>
        <v>0.8656716417910446</v>
      </c>
      <c r="CE103" s="1">
        <f>AI103/4.55</f>
        <v>0.8087912087912088</v>
      </c>
      <c r="CF103" s="1">
        <f>AJ103/1.01</f>
        <v>0.8217821782178217</v>
      </c>
      <c r="CG103" s="1">
        <f>AK103/2.97</f>
        <v>0.8552188552188552</v>
      </c>
      <c r="CH103" s="1">
        <f>AL103/0.456</f>
        <v>0.8991228070175438</v>
      </c>
      <c r="CI103" s="1">
        <f>AM103/3.05</f>
        <v>0.9213114754098362</v>
      </c>
      <c r="CJ103" s="1">
        <f>AN103/0.455</f>
        <v>1.010989010989011</v>
      </c>
      <c r="CK103" s="1">
        <f>AO103/28</f>
        <v>0.975</v>
      </c>
      <c r="CL103" s="11">
        <f>CB103/10^(((17/18)*LOG(CA103))-((1/6)*LOG(BZ103))+((2/9)*LOG(CD103)))</f>
        <v>0.7132637787784384</v>
      </c>
      <c r="CM103" s="11">
        <f t="shared" si="37"/>
        <v>0.7741831050797996</v>
      </c>
    </row>
    <row r="104" spans="1:89" ht="13.5">
      <c r="A104" s="20" t="s">
        <v>167</v>
      </c>
      <c r="B104" s="1">
        <v>1.37</v>
      </c>
      <c r="C104" s="1">
        <v>124.8</v>
      </c>
      <c r="D104" s="1">
        <v>0</v>
      </c>
      <c r="E104" s="1">
        <v>2</v>
      </c>
      <c r="F104" s="1" t="s">
        <v>137</v>
      </c>
      <c r="G104" s="1">
        <v>51.45</v>
      </c>
      <c r="H104" s="1">
        <v>0.98</v>
      </c>
      <c r="I104" s="1">
        <v>18.77</v>
      </c>
      <c r="J104" s="14"/>
      <c r="K104" s="1">
        <v>9.259425897597408</v>
      </c>
      <c r="L104" s="14"/>
      <c r="M104" s="1">
        <v>0.18</v>
      </c>
      <c r="N104" s="1">
        <v>4.06</v>
      </c>
      <c r="O104" s="1">
        <v>10.08</v>
      </c>
      <c r="P104" s="1">
        <v>3.3</v>
      </c>
      <c r="Q104" s="1">
        <v>0.68</v>
      </c>
      <c r="R104" s="1">
        <v>0.21</v>
      </c>
      <c r="S104" s="15"/>
      <c r="T104" s="1">
        <v>0.48</v>
      </c>
      <c r="U104" s="1">
        <f>G104+H104+I104+K104+M104+N104+O104+P104+Q104+R104+T104</f>
        <v>99.44942589759742</v>
      </c>
      <c r="V104" s="1">
        <v>14</v>
      </c>
      <c r="W104" s="1">
        <v>127</v>
      </c>
      <c r="X104" s="1"/>
      <c r="Y104" s="1">
        <v>393</v>
      </c>
      <c r="Z104" s="1">
        <v>72</v>
      </c>
      <c r="AA104" s="1"/>
      <c r="AB104" s="1"/>
      <c r="AC104" s="1"/>
      <c r="AD104" s="1"/>
      <c r="AE104" s="1"/>
      <c r="AF104" s="1"/>
      <c r="AG104" s="1"/>
      <c r="AH104" s="1"/>
      <c r="AI104" s="1"/>
      <c r="AJ104" s="1"/>
      <c r="AK104" s="1"/>
      <c r="AL104" s="1"/>
      <c r="AM104" s="1"/>
      <c r="AN104" s="1"/>
      <c r="AO104" s="1">
        <v>24</v>
      </c>
      <c r="AP104" s="1"/>
      <c r="AQ104" s="14">
        <v>9</v>
      </c>
      <c r="AR104" s="14"/>
      <c r="AS104" s="14"/>
      <c r="AT104" s="14"/>
      <c r="AU104" s="14"/>
      <c r="AV104" s="14"/>
      <c r="AW104" s="1"/>
      <c r="AX104" s="1">
        <v>0.64</v>
      </c>
      <c r="AY104" s="1"/>
      <c r="AZ104" s="1"/>
      <c r="BA104" s="1"/>
      <c r="BB104" s="1"/>
      <c r="BC104" s="1">
        <f t="shared" si="43"/>
        <v>16.375</v>
      </c>
      <c r="BD104" s="1">
        <f t="shared" si="48"/>
        <v>5.458333333333333</v>
      </c>
      <c r="BE104" s="1">
        <f t="shared" si="40"/>
        <v>1.7638888888888888</v>
      </c>
      <c r="BF104" s="14"/>
      <c r="BG104" s="14"/>
      <c r="BH104" s="14"/>
      <c r="BI104" s="14"/>
      <c r="BJ104" s="14"/>
      <c r="BK104" s="14"/>
      <c r="BL104" s="1">
        <f t="shared" si="49"/>
        <v>1.3048469023942184</v>
      </c>
      <c r="BM104" s="1">
        <f t="shared" si="50"/>
        <v>19.153061224489797</v>
      </c>
      <c r="BN104" s="1">
        <f t="shared" si="51"/>
        <v>2.2806467728072435</v>
      </c>
      <c r="BO104" s="1">
        <f t="shared" si="52"/>
        <v>49.4191327230934</v>
      </c>
      <c r="BP104" s="21" t="s">
        <v>138</v>
      </c>
      <c r="BQ104" s="14"/>
      <c r="BR104" s="17"/>
      <c r="BS104" s="14"/>
      <c r="BT104" s="14"/>
      <c r="BU104" s="14"/>
      <c r="BV104" s="16"/>
      <c r="CK104" s="1">
        <f>AO104/28</f>
        <v>0.8571428571428571</v>
      </c>
    </row>
    <row r="105" spans="1:89" ht="13.5">
      <c r="A105" s="29" t="s">
        <v>167</v>
      </c>
      <c r="B105" s="1">
        <v>1.37</v>
      </c>
      <c r="C105" s="1">
        <v>124.8</v>
      </c>
      <c r="D105" s="1">
        <v>0</v>
      </c>
      <c r="E105" s="1">
        <v>2</v>
      </c>
      <c r="F105" s="1" t="s">
        <v>139</v>
      </c>
      <c r="G105" s="1">
        <v>59.2</v>
      </c>
      <c r="H105" s="1">
        <v>0.83</v>
      </c>
      <c r="I105" s="1">
        <v>16.44</v>
      </c>
      <c r="J105" s="14"/>
      <c r="K105" s="1">
        <v>7.000809862323406</v>
      </c>
      <c r="L105" s="14"/>
      <c r="M105" s="1">
        <v>0.15</v>
      </c>
      <c r="N105" s="1">
        <v>3.13</v>
      </c>
      <c r="O105" s="1">
        <v>6.73</v>
      </c>
      <c r="P105" s="1">
        <v>3.7</v>
      </c>
      <c r="Q105" s="1">
        <v>1.83</v>
      </c>
      <c r="R105" s="1">
        <v>0.21</v>
      </c>
      <c r="S105" s="15"/>
      <c r="T105" s="1">
        <v>0.09</v>
      </c>
      <c r="U105" s="1">
        <f>G105+H105+I105+K105+M105+N105+O105+P105+Q105+R105+T105</f>
        <v>99.31080986232341</v>
      </c>
      <c r="V105" s="1">
        <v>46</v>
      </c>
      <c r="W105" s="1">
        <v>231</v>
      </c>
      <c r="X105" s="1"/>
      <c r="Y105" s="1">
        <v>316</v>
      </c>
      <c r="Z105" s="1">
        <v>140</v>
      </c>
      <c r="AA105" s="1"/>
      <c r="AB105" s="1"/>
      <c r="AC105" s="1"/>
      <c r="AD105" s="1"/>
      <c r="AE105" s="1"/>
      <c r="AF105" s="1"/>
      <c r="AG105" s="1"/>
      <c r="AH105" s="1"/>
      <c r="AI105" s="1"/>
      <c r="AJ105" s="1"/>
      <c r="AK105" s="1"/>
      <c r="AL105" s="1"/>
      <c r="AM105" s="1"/>
      <c r="AN105" s="1"/>
      <c r="AO105" s="1">
        <v>32</v>
      </c>
      <c r="AP105" s="1"/>
      <c r="AQ105" s="14">
        <v>9</v>
      </c>
      <c r="AR105" s="14"/>
      <c r="AS105" s="14"/>
      <c r="AT105" s="14"/>
      <c r="AU105" s="14"/>
      <c r="AV105" s="14"/>
      <c r="AW105" s="1"/>
      <c r="AX105" s="1">
        <v>1.9</v>
      </c>
      <c r="AY105" s="1"/>
      <c r="AZ105" s="1"/>
      <c r="BA105" s="1"/>
      <c r="BB105" s="1"/>
      <c r="BC105" s="1">
        <f t="shared" si="43"/>
        <v>9.875</v>
      </c>
      <c r="BD105" s="1">
        <f t="shared" si="48"/>
        <v>2.257142857142857</v>
      </c>
      <c r="BE105" s="1">
        <f t="shared" si="40"/>
        <v>1.65</v>
      </c>
      <c r="BF105" s="14"/>
      <c r="BG105" s="14"/>
      <c r="BH105" s="14"/>
      <c r="BI105" s="14"/>
      <c r="BJ105" s="14"/>
      <c r="BK105" s="14"/>
      <c r="BL105" s="1">
        <f t="shared" si="49"/>
        <v>1.2350335524466327</v>
      </c>
      <c r="BM105" s="1">
        <f t="shared" si="50"/>
        <v>19.80722891566265</v>
      </c>
      <c r="BN105" s="1">
        <f t="shared" si="51"/>
        <v>2.2366804671959764</v>
      </c>
      <c r="BO105" s="1">
        <f t="shared" si="52"/>
        <v>49.90576276560573</v>
      </c>
      <c r="BP105" s="21" t="s">
        <v>140</v>
      </c>
      <c r="BQ105" s="14"/>
      <c r="BR105" s="17"/>
      <c r="BS105" s="14"/>
      <c r="BT105" s="14"/>
      <c r="BU105" s="14"/>
      <c r="BV105" s="16"/>
      <c r="CK105" s="1">
        <f>AO105/28</f>
        <v>1.1428571428571428</v>
      </c>
    </row>
    <row r="106" spans="1:89" ht="13.5">
      <c r="A106" s="29" t="s">
        <v>167</v>
      </c>
      <c r="B106" s="1">
        <v>1.37</v>
      </c>
      <c r="C106" s="1">
        <v>124.8</v>
      </c>
      <c r="D106" s="1">
        <v>0</v>
      </c>
      <c r="E106" s="1">
        <v>2</v>
      </c>
      <c r="F106" s="1" t="s">
        <v>141</v>
      </c>
      <c r="G106" s="1">
        <v>67.41</v>
      </c>
      <c r="H106" s="1">
        <v>0.62</v>
      </c>
      <c r="I106" s="1">
        <v>15.09</v>
      </c>
      <c r="J106" s="14"/>
      <c r="K106" s="1">
        <v>4.2022856114460545</v>
      </c>
      <c r="L106" s="14"/>
      <c r="M106" s="1">
        <v>0.12</v>
      </c>
      <c r="N106" s="1">
        <v>1.23</v>
      </c>
      <c r="O106" s="1">
        <v>3.77</v>
      </c>
      <c r="P106" s="1">
        <v>4.21</v>
      </c>
      <c r="Q106" s="1">
        <v>2.7</v>
      </c>
      <c r="R106" s="1">
        <v>0.18</v>
      </c>
      <c r="S106" s="15"/>
      <c r="T106" s="1">
        <v>0.53</v>
      </c>
      <c r="U106" s="1">
        <f>G106+H106+I106+K106+M106+N106+O106+P106+Q106+R106+T106</f>
        <v>100.06228561144607</v>
      </c>
      <c r="V106" s="1">
        <v>65</v>
      </c>
      <c r="W106" s="1">
        <v>327</v>
      </c>
      <c r="X106" s="1"/>
      <c r="Y106" s="1">
        <v>237</v>
      </c>
      <c r="Z106" s="1">
        <v>248</v>
      </c>
      <c r="AA106" s="1"/>
      <c r="AB106" s="1"/>
      <c r="AC106" s="1"/>
      <c r="AD106" s="1"/>
      <c r="AE106" s="1"/>
      <c r="AF106" s="1"/>
      <c r="AG106" s="1"/>
      <c r="AH106" s="1"/>
      <c r="AI106" s="1"/>
      <c r="AJ106" s="1"/>
      <c r="AK106" s="1"/>
      <c r="AL106" s="1"/>
      <c r="AM106" s="1"/>
      <c r="AN106" s="1"/>
      <c r="AO106" s="1">
        <v>44</v>
      </c>
      <c r="AP106" s="1"/>
      <c r="AQ106" s="14"/>
      <c r="AR106" s="14"/>
      <c r="AS106" s="14"/>
      <c r="AT106" s="14"/>
      <c r="AU106" s="14"/>
      <c r="AV106" s="14"/>
      <c r="AW106" s="1"/>
      <c r="AX106" s="1"/>
      <c r="AY106" s="1"/>
      <c r="AZ106" s="1"/>
      <c r="BA106" s="1"/>
      <c r="BB106" s="1"/>
      <c r="BC106" s="1">
        <f t="shared" si="43"/>
        <v>5.386363636363637</v>
      </c>
      <c r="BD106" s="1">
        <f t="shared" si="48"/>
        <v>0.9556451612903226</v>
      </c>
      <c r="BE106" s="1">
        <f t="shared" si="40"/>
        <v>1.3185483870967742</v>
      </c>
      <c r="BF106" s="14"/>
      <c r="BG106" s="14"/>
      <c r="BH106" s="14"/>
      <c r="BI106" s="14"/>
      <c r="BJ106" s="14"/>
      <c r="BK106" s="14"/>
      <c r="BL106" s="1">
        <f t="shared" si="49"/>
        <v>1.1068847082365714</v>
      </c>
      <c r="BM106" s="1">
        <f t="shared" si="50"/>
        <v>24.338709677419356</v>
      </c>
      <c r="BN106" s="1">
        <f t="shared" si="51"/>
        <v>3.4164923670293126</v>
      </c>
      <c r="BO106" s="1">
        <f t="shared" si="52"/>
        <v>39.47494935287436</v>
      </c>
      <c r="BP106" s="21" t="s">
        <v>142</v>
      </c>
      <c r="BQ106" s="14"/>
      <c r="BR106" s="17"/>
      <c r="BS106" s="14"/>
      <c r="BT106" s="14"/>
      <c r="BU106" s="14"/>
      <c r="BV106" s="16"/>
      <c r="CK106" s="1">
        <f>AO106/28</f>
        <v>1.5714285714285714</v>
      </c>
    </row>
    <row r="107" spans="1:91" ht="13.5">
      <c r="A107" t="s">
        <v>73</v>
      </c>
      <c r="B107" s="31">
        <v>1.3583333333333334</v>
      </c>
      <c r="C107" s="31">
        <v>124.79333333333334</v>
      </c>
      <c r="D107" t="s">
        <v>128</v>
      </c>
      <c r="E107" t="s">
        <v>128</v>
      </c>
      <c r="F107" t="s">
        <v>42</v>
      </c>
      <c r="G107">
        <v>50.21</v>
      </c>
      <c r="H107">
        <v>0.83</v>
      </c>
      <c r="I107">
        <v>18.57</v>
      </c>
      <c r="K107" s="32">
        <v>9.48400794</v>
      </c>
      <c r="M107">
        <v>0.19</v>
      </c>
      <c r="N107">
        <v>5.73</v>
      </c>
      <c r="O107">
        <v>10.04</v>
      </c>
      <c r="P107">
        <v>3.05</v>
      </c>
      <c r="Q107">
        <v>0.64</v>
      </c>
      <c r="R107">
        <v>0.21</v>
      </c>
      <c r="U107" s="32">
        <v>98.95400793999998</v>
      </c>
      <c r="V107">
        <v>11.2</v>
      </c>
      <c r="W107">
        <v>117</v>
      </c>
      <c r="X107">
        <v>1.65</v>
      </c>
      <c r="Y107">
        <v>410</v>
      </c>
      <c r="Z107">
        <v>43</v>
      </c>
      <c r="AA107">
        <v>6.69</v>
      </c>
      <c r="AB107">
        <v>16.1</v>
      </c>
      <c r="AC107">
        <v>2.17</v>
      </c>
      <c r="AD107">
        <v>10.2</v>
      </c>
      <c r="AE107">
        <v>2.73</v>
      </c>
      <c r="AF107">
        <v>0.967</v>
      </c>
      <c r="AG107">
        <v>3.01</v>
      </c>
      <c r="AH107">
        <v>0.499</v>
      </c>
      <c r="AI107">
        <v>3.14</v>
      </c>
      <c r="AJ107">
        <v>0.655</v>
      </c>
      <c r="AK107">
        <v>1.95</v>
      </c>
      <c r="AL107">
        <v>0.277</v>
      </c>
      <c r="AM107">
        <v>1.86</v>
      </c>
      <c r="AN107">
        <v>0.281</v>
      </c>
      <c r="AO107">
        <v>16.2</v>
      </c>
      <c r="AW107">
        <v>3.03</v>
      </c>
      <c r="AX107">
        <v>0.465</v>
      </c>
      <c r="AY107">
        <v>1.38</v>
      </c>
      <c r="AZ107">
        <v>0.284</v>
      </c>
      <c r="BA107">
        <v>0.067</v>
      </c>
      <c r="BB107">
        <v>1.34</v>
      </c>
      <c r="BC107" s="1">
        <f t="shared" si="43"/>
        <v>25.308641975308642</v>
      </c>
      <c r="BD107" s="1">
        <f t="shared" si="48"/>
        <v>9.534883720930232</v>
      </c>
      <c r="BE107" s="1">
        <f t="shared" si="40"/>
        <v>2.7209302325581395</v>
      </c>
      <c r="BF107" s="25">
        <f>X107/Z107</f>
        <v>0.03837209302325581</v>
      </c>
      <c r="BG107" s="26">
        <f>X107/AO107</f>
        <v>0.10185185185185185</v>
      </c>
      <c r="BH107" s="25">
        <f>AY107/Z107</f>
        <v>0.03209302325581395</v>
      </c>
      <c r="BK107" s="11">
        <v>1.6871372324232055</v>
      </c>
      <c r="BL107" s="1">
        <f t="shared" si="49"/>
        <v>1.290505111600786</v>
      </c>
      <c r="BM107" s="1">
        <f t="shared" si="50"/>
        <v>22.373493975903617</v>
      </c>
      <c r="BN107" s="1">
        <f t="shared" si="51"/>
        <v>1.6551497277486908</v>
      </c>
      <c r="BO107" s="1">
        <f t="shared" si="52"/>
        <v>57.379013957874825</v>
      </c>
      <c r="BP107">
        <v>0.703788</v>
      </c>
      <c r="BQ107">
        <v>0.512878</v>
      </c>
      <c r="BS107">
        <v>18.4797</v>
      </c>
      <c r="BT107">
        <v>15.5936</v>
      </c>
      <c r="BU107">
        <v>38.4783</v>
      </c>
      <c r="BV107" s="16"/>
      <c r="BW107" s="1">
        <f>AA107/2.5</f>
        <v>2.676</v>
      </c>
      <c r="BX107" s="1">
        <f>AB107/7.5</f>
        <v>2.146666666666667</v>
      </c>
      <c r="BY107" s="1">
        <f>AC107/1.32</f>
        <v>1.6439393939393938</v>
      </c>
      <c r="BZ107" s="1">
        <f>AD107/7.4</f>
        <v>1.3783783783783783</v>
      </c>
      <c r="CA107" s="1">
        <f>AE107/2.63</f>
        <v>1.038022813688213</v>
      </c>
      <c r="CB107" s="1">
        <f>AF107/1.02</f>
        <v>0.9480392156862745</v>
      </c>
      <c r="CC107" s="1">
        <f>AG107/3.68</f>
        <v>0.8179347826086956</v>
      </c>
      <c r="CD107" s="1">
        <f>AH107/0.67</f>
        <v>0.744776119402985</v>
      </c>
      <c r="CE107" s="1">
        <f>AI107/4.55</f>
        <v>0.6901098901098902</v>
      </c>
      <c r="CF107" s="1">
        <f>AJ107/1.01</f>
        <v>0.6485148514851485</v>
      </c>
      <c r="CG107" s="1">
        <f>AK107/2.97</f>
        <v>0.6565656565656565</v>
      </c>
      <c r="CH107" s="1">
        <f>AL107/0.456</f>
        <v>0.6074561403508772</v>
      </c>
      <c r="CI107" s="1">
        <f>AM107/3.05</f>
        <v>0.6098360655737706</v>
      </c>
      <c r="CJ107" s="1">
        <f>AN107/0.455</f>
        <v>0.6175824175824176</v>
      </c>
      <c r="CK107" s="1">
        <f>AO107/28</f>
        <v>0.5785714285714285</v>
      </c>
      <c r="CL107" s="11">
        <f>CB107/10^(((17/18)*LOG(CA107))-((1/6)*LOG(BZ107))+((2/9)*LOG(CD107)))</f>
        <v>1.030828900857254</v>
      </c>
      <c r="CM107" s="11">
        <f t="shared" si="37"/>
        <v>1.6903377137713034</v>
      </c>
    </row>
    <row r="108" spans="1:91" ht="13.5">
      <c r="A108" t="s">
        <v>73</v>
      </c>
      <c r="B108" s="31">
        <v>1.3583333333333334</v>
      </c>
      <c r="C108" s="31">
        <v>124.79333333333334</v>
      </c>
      <c r="D108" t="s">
        <v>128</v>
      </c>
      <c r="E108" t="s">
        <v>128</v>
      </c>
      <c r="F108" t="s">
        <v>43</v>
      </c>
      <c r="G108">
        <v>48.61</v>
      </c>
      <c r="H108">
        <v>0.73</v>
      </c>
      <c r="I108">
        <v>18.42</v>
      </c>
      <c r="K108" s="32">
        <v>9.34003818</v>
      </c>
      <c r="M108">
        <v>0.18</v>
      </c>
      <c r="N108">
        <v>6.63</v>
      </c>
      <c r="O108">
        <v>11.86</v>
      </c>
      <c r="P108">
        <v>2.58</v>
      </c>
      <c r="Q108">
        <v>0.46</v>
      </c>
      <c r="R108">
        <v>0.16</v>
      </c>
      <c r="U108" s="32">
        <v>98.97003817999997</v>
      </c>
      <c r="V108">
        <v>8.64</v>
      </c>
      <c r="W108">
        <v>56.2</v>
      </c>
      <c r="X108">
        <v>0.903</v>
      </c>
      <c r="Y108">
        <v>395</v>
      </c>
      <c r="Z108">
        <v>32.6</v>
      </c>
      <c r="AA108">
        <v>4.25</v>
      </c>
      <c r="AB108">
        <v>10.9</v>
      </c>
      <c r="AC108">
        <v>1.57</v>
      </c>
      <c r="AD108">
        <v>7.64</v>
      </c>
      <c r="AE108">
        <v>2.15</v>
      </c>
      <c r="AF108">
        <v>0.819</v>
      </c>
      <c r="AG108">
        <v>2.51</v>
      </c>
      <c r="AH108">
        <v>0.427</v>
      </c>
      <c r="AI108">
        <v>2.7</v>
      </c>
      <c r="AJ108">
        <v>0.574</v>
      </c>
      <c r="AK108">
        <v>1.7</v>
      </c>
      <c r="AL108">
        <v>0.243</v>
      </c>
      <c r="AM108">
        <v>1.6</v>
      </c>
      <c r="AN108">
        <v>0.247</v>
      </c>
      <c r="AO108">
        <v>14.2</v>
      </c>
      <c r="AW108">
        <v>1.55</v>
      </c>
      <c r="AX108">
        <v>0.277</v>
      </c>
      <c r="AY108">
        <v>0.698</v>
      </c>
      <c r="AZ108">
        <v>0.164</v>
      </c>
      <c r="BA108">
        <v>0.746</v>
      </c>
      <c r="BB108">
        <v>1.05</v>
      </c>
      <c r="BC108" s="1">
        <f t="shared" si="43"/>
        <v>27.816901408450704</v>
      </c>
      <c r="BD108" s="1">
        <f t="shared" si="48"/>
        <v>12.116564417177914</v>
      </c>
      <c r="BE108" s="1">
        <f t="shared" si="40"/>
        <v>1.7239263803680982</v>
      </c>
      <c r="BF108" s="25">
        <f>X108/Z108</f>
        <v>0.027699386503067483</v>
      </c>
      <c r="BG108" s="26">
        <f>X108/AO108</f>
        <v>0.06359154929577465</v>
      </c>
      <c r="BH108" s="25">
        <f>AY108/Z108</f>
        <v>0.021411042944785273</v>
      </c>
      <c r="BK108" s="11">
        <v>2.0497895728510103</v>
      </c>
      <c r="BL108" s="1">
        <f t="shared" si="49"/>
        <v>1.428106081403774</v>
      </c>
      <c r="BM108" s="1">
        <f t="shared" si="50"/>
        <v>25.23287671232877</v>
      </c>
      <c r="BN108" s="1">
        <f t="shared" si="51"/>
        <v>1.4087538733031675</v>
      </c>
      <c r="BO108" s="1">
        <f t="shared" si="52"/>
        <v>61.26624989101688</v>
      </c>
      <c r="BP108">
        <v>0.703589</v>
      </c>
      <c r="BQ108">
        <v>0.512893</v>
      </c>
      <c r="BS108">
        <v>18.3837</v>
      </c>
      <c r="BT108">
        <v>15.5734</v>
      </c>
      <c r="BU108">
        <v>38.3504</v>
      </c>
      <c r="BV108" s="16"/>
      <c r="BW108" s="1">
        <f>AA108/2.5</f>
        <v>1.7</v>
      </c>
      <c r="BX108" s="1">
        <f>AB108/7.5</f>
        <v>1.4533333333333334</v>
      </c>
      <c r="BY108" s="1">
        <f>AC108/1.32</f>
        <v>1.1893939393939394</v>
      </c>
      <c r="BZ108" s="1">
        <f>AD108/7.4</f>
        <v>1.0324324324324323</v>
      </c>
      <c r="CA108" s="1">
        <f>AE108/2.63</f>
        <v>0.8174904942965779</v>
      </c>
      <c r="CB108" s="1">
        <f>AF108/1.02</f>
        <v>0.8029411764705882</v>
      </c>
      <c r="CC108" s="1">
        <f>AG108/3.68</f>
        <v>0.6820652173913042</v>
      </c>
      <c r="CD108" s="1">
        <f>AH108/0.67</f>
        <v>0.6373134328358209</v>
      </c>
      <c r="CE108" s="1">
        <f>AI108/4.55</f>
        <v>0.5934065934065935</v>
      </c>
      <c r="CF108" s="1">
        <f>AJ108/1.01</f>
        <v>0.5683168316831683</v>
      </c>
      <c r="CG108" s="1">
        <f>AK108/2.97</f>
        <v>0.5723905723905723</v>
      </c>
      <c r="CH108" s="1">
        <f>AL108/0.456</f>
        <v>0.5328947368421052</v>
      </c>
      <c r="CI108" s="1">
        <f>AM108/3.05</f>
        <v>0.5245901639344263</v>
      </c>
      <c r="CJ108" s="1">
        <f>AN108/0.455</f>
        <v>0.5428571428571428</v>
      </c>
      <c r="CK108" s="1">
        <f>AO108/28</f>
        <v>0.5071428571428571</v>
      </c>
      <c r="CL108" s="11">
        <f>CB108/10^(((17/18)*LOG(CA108))-((1/6)*LOG(BZ108))+((2/9)*LOG(CD108)))</f>
        <v>1.0792605810527833</v>
      </c>
      <c r="CM108" s="11">
        <f t="shared" si="37"/>
        <v>2.057340482631868</v>
      </c>
    </row>
    <row r="109" spans="1:91" ht="13.5">
      <c r="A109" t="s">
        <v>71</v>
      </c>
      <c r="B109" s="31">
        <v>1.3580555555555556</v>
      </c>
      <c r="C109" s="31">
        <v>124.85805555555555</v>
      </c>
      <c r="D109" t="s">
        <v>128</v>
      </c>
      <c r="E109" t="s">
        <v>128</v>
      </c>
      <c r="F109" t="s">
        <v>72</v>
      </c>
      <c r="G109">
        <v>59.55</v>
      </c>
      <c r="H109">
        <v>0.83</v>
      </c>
      <c r="I109">
        <v>16.47</v>
      </c>
      <c r="K109" s="32">
        <v>6.811569270000001</v>
      </c>
      <c r="M109">
        <v>0.15</v>
      </c>
      <c r="N109">
        <v>2.85</v>
      </c>
      <c r="O109">
        <v>6.71</v>
      </c>
      <c r="P109">
        <v>3.75</v>
      </c>
      <c r="Q109">
        <v>1.89</v>
      </c>
      <c r="R109">
        <v>0.22</v>
      </c>
      <c r="U109" s="32">
        <v>99.23156927</v>
      </c>
      <c r="V109">
        <v>48</v>
      </c>
      <c r="W109">
        <v>242</v>
      </c>
      <c r="X109">
        <v>4.08</v>
      </c>
      <c r="Y109">
        <v>308</v>
      </c>
      <c r="Z109">
        <v>147</v>
      </c>
      <c r="AA109">
        <v>12.9</v>
      </c>
      <c r="AB109">
        <v>31.1</v>
      </c>
      <c r="AC109">
        <v>4.09</v>
      </c>
      <c r="AD109">
        <v>18.1</v>
      </c>
      <c r="AE109">
        <v>4.62</v>
      </c>
      <c r="AF109">
        <v>1.15</v>
      </c>
      <c r="AG109">
        <v>4.87</v>
      </c>
      <c r="AH109">
        <v>0.824</v>
      </c>
      <c r="AI109">
        <v>5.12</v>
      </c>
      <c r="AJ109">
        <v>1.09</v>
      </c>
      <c r="AK109">
        <v>3.27</v>
      </c>
      <c r="AL109">
        <v>0.481</v>
      </c>
      <c r="AM109">
        <v>3.21</v>
      </c>
      <c r="AN109">
        <v>0.498</v>
      </c>
      <c r="AO109">
        <v>28.1</v>
      </c>
      <c r="AW109">
        <v>6.16</v>
      </c>
      <c r="AX109">
        <v>2.27</v>
      </c>
      <c r="AY109">
        <v>4.77</v>
      </c>
      <c r="AZ109">
        <v>1.12</v>
      </c>
      <c r="BA109">
        <v>0.056</v>
      </c>
      <c r="BB109">
        <v>4.26</v>
      </c>
      <c r="BC109" s="1">
        <f t="shared" si="43"/>
        <v>10.96085409252669</v>
      </c>
      <c r="BD109" s="1">
        <f t="shared" si="48"/>
        <v>2.0952380952380953</v>
      </c>
      <c r="BE109" s="1">
        <f t="shared" si="40"/>
        <v>1.6462585034013606</v>
      </c>
      <c r="BF109" s="25">
        <f>X109/Z109</f>
        <v>0.027755102040816326</v>
      </c>
      <c r="BG109" s="26">
        <f>X109/AO109</f>
        <v>0.14519572953736654</v>
      </c>
      <c r="BH109" s="25">
        <f>AY109/Z109</f>
        <v>0.032448979591836735</v>
      </c>
      <c r="BK109" s="11">
        <v>0.7026010439224282</v>
      </c>
      <c r="BL109" s="1">
        <f t="shared" si="49"/>
        <v>1.239513588393522</v>
      </c>
      <c r="BM109" s="1">
        <f t="shared" si="50"/>
        <v>19.843373493975903</v>
      </c>
      <c r="BN109" s="1">
        <f t="shared" si="51"/>
        <v>2.3900243052631582</v>
      </c>
      <c r="BO109" s="1">
        <f t="shared" si="52"/>
        <v>48.24871176848864</v>
      </c>
      <c r="BV109" s="16"/>
      <c r="BW109" s="1">
        <f>AA109/2.5</f>
        <v>5.16</v>
      </c>
      <c r="BX109" s="1">
        <f>AB109/7.5</f>
        <v>4.1466666666666665</v>
      </c>
      <c r="BY109" s="1">
        <f>AC109/1.32</f>
        <v>3.098484848484848</v>
      </c>
      <c r="BZ109" s="1">
        <f>AD109/7.4</f>
        <v>2.445945945945946</v>
      </c>
      <c r="CA109" s="1">
        <f>AE109/2.63</f>
        <v>1.7566539923954374</v>
      </c>
      <c r="CB109" s="1">
        <f>AF109/1.02</f>
        <v>1.1274509803921569</v>
      </c>
      <c r="CC109" s="1">
        <f>AG109/3.68</f>
        <v>1.3233695652173914</v>
      </c>
      <c r="CD109" s="1">
        <f>AH109/0.67</f>
        <v>1.2298507462686565</v>
      </c>
      <c r="CE109" s="1">
        <f>AI109/4.55</f>
        <v>1.1252747252747253</v>
      </c>
      <c r="CF109" s="1">
        <f>AJ109/1.01</f>
        <v>1.0792079207920793</v>
      </c>
      <c r="CG109" s="1">
        <f>AK109/2.97</f>
        <v>1.101010101010101</v>
      </c>
      <c r="CH109" s="1">
        <f>AL109/0.456</f>
        <v>1.0548245614035088</v>
      </c>
      <c r="CI109" s="1">
        <f>AM109/3.05</f>
        <v>1.0524590163934426</v>
      </c>
      <c r="CJ109" s="1">
        <f>AN109/0.455</f>
        <v>1.0945054945054944</v>
      </c>
      <c r="CK109" s="1">
        <f>AO109/28</f>
        <v>1.0035714285714286</v>
      </c>
      <c r="CL109" s="11">
        <f>CB109/10^(((17/18)*LOG(CA109))-((1/6)*LOG(BZ109))+((2/9)*LOG(CD109)))</f>
        <v>0.7341402938857173</v>
      </c>
      <c r="CM109" s="11">
        <f t="shared" si="37"/>
        <v>0.6975476312621302</v>
      </c>
    </row>
    <row r="110" spans="1:89" ht="13.5">
      <c r="A110" s="29" t="s">
        <v>143</v>
      </c>
      <c r="B110" s="1">
        <v>1.35</v>
      </c>
      <c r="C110" s="1">
        <v>124.87</v>
      </c>
      <c r="D110" s="1">
        <v>0</v>
      </c>
      <c r="E110" s="1">
        <v>2</v>
      </c>
      <c r="F110" s="1" t="s">
        <v>144</v>
      </c>
      <c r="G110" s="1">
        <v>59.56</v>
      </c>
      <c r="H110" s="1">
        <v>0.83</v>
      </c>
      <c r="I110" s="1">
        <v>16.47</v>
      </c>
      <c r="J110" s="14"/>
      <c r="K110" s="1">
        <v>6.811841986862234</v>
      </c>
      <c r="L110" s="14"/>
      <c r="M110" s="1">
        <v>0.15</v>
      </c>
      <c r="N110" s="1">
        <v>2.85</v>
      </c>
      <c r="O110" s="1">
        <v>6.71</v>
      </c>
      <c r="P110" s="1">
        <v>3.75</v>
      </c>
      <c r="Q110" s="1">
        <v>1.89</v>
      </c>
      <c r="R110" s="1">
        <v>0.22</v>
      </c>
      <c r="S110" s="15"/>
      <c r="T110" s="1">
        <v>0.18</v>
      </c>
      <c r="U110" s="1">
        <f>G110+H110+I110+K110+M110+N110+O110+P110+Q110+R110+T110</f>
        <v>99.42184198686223</v>
      </c>
      <c r="V110" s="1">
        <v>49</v>
      </c>
      <c r="W110" s="1">
        <v>239</v>
      </c>
      <c r="X110" s="1"/>
      <c r="Y110" s="1">
        <v>319</v>
      </c>
      <c r="Z110" s="1">
        <v>160</v>
      </c>
      <c r="AA110" s="1"/>
      <c r="AB110" s="1"/>
      <c r="AC110" s="1"/>
      <c r="AD110" s="1"/>
      <c r="AE110" s="1"/>
      <c r="AF110" s="1"/>
      <c r="AG110" s="1"/>
      <c r="AH110" s="1"/>
      <c r="AI110" s="1"/>
      <c r="AJ110" s="1"/>
      <c r="AK110" s="1"/>
      <c r="AL110" s="1"/>
      <c r="AM110" s="1"/>
      <c r="AN110" s="1"/>
      <c r="AO110" s="1">
        <v>33</v>
      </c>
      <c r="AP110" s="1"/>
      <c r="AQ110" s="14">
        <v>9</v>
      </c>
      <c r="AR110" s="14"/>
      <c r="AS110" s="14"/>
      <c r="AT110" s="14"/>
      <c r="AU110" s="14"/>
      <c r="AV110" s="14"/>
      <c r="AW110" s="1"/>
      <c r="AX110" s="1">
        <v>2.4</v>
      </c>
      <c r="AY110" s="1"/>
      <c r="AZ110" s="1"/>
      <c r="BA110" s="1"/>
      <c r="BB110" s="1"/>
      <c r="BC110" s="1">
        <f t="shared" si="43"/>
        <v>9.666666666666666</v>
      </c>
      <c r="BD110" s="1">
        <f t="shared" si="48"/>
        <v>1.99375</v>
      </c>
      <c r="BE110" s="1">
        <f t="shared" si="40"/>
        <v>1.49375</v>
      </c>
      <c r="BF110" s="14"/>
      <c r="BG110" s="14"/>
      <c r="BH110" s="14"/>
      <c r="BI110" s="14"/>
      <c r="BJ110" s="14"/>
      <c r="BK110" s="14"/>
      <c r="BL110" s="1">
        <f t="shared" si="49"/>
        <v>1.239513588393522</v>
      </c>
      <c r="BM110" s="1">
        <f t="shared" si="50"/>
        <v>19.843373493975903</v>
      </c>
      <c r="BN110" s="1">
        <f t="shared" si="51"/>
        <v>2.3901199953902577</v>
      </c>
      <c r="BO110" s="1">
        <f t="shared" si="52"/>
        <v>48.247712084577145</v>
      </c>
      <c r="BP110" s="21" t="s">
        <v>145</v>
      </c>
      <c r="BQ110" s="14"/>
      <c r="BR110" s="17"/>
      <c r="BS110" s="14"/>
      <c r="BT110" s="14"/>
      <c r="BU110" s="14"/>
      <c r="BV110" s="16"/>
      <c r="CK110" s="1">
        <f>AO110/28</f>
        <v>1.1785714285714286</v>
      </c>
    </row>
    <row r="111" spans="1:89" ht="13.5">
      <c r="A111" s="29" t="s">
        <v>143</v>
      </c>
      <c r="B111" s="1">
        <v>1.35</v>
      </c>
      <c r="C111" s="1">
        <v>124.87</v>
      </c>
      <c r="D111" s="1">
        <v>0</v>
      </c>
      <c r="E111" s="1">
        <v>2</v>
      </c>
      <c r="F111" s="1" t="s">
        <v>146</v>
      </c>
      <c r="G111" s="1">
        <v>63.69</v>
      </c>
      <c r="H111" s="1">
        <v>0.75</v>
      </c>
      <c r="I111" s="1">
        <v>15.35</v>
      </c>
      <c r="J111" s="14"/>
      <c r="K111" s="1">
        <v>5.723027085395484</v>
      </c>
      <c r="L111" s="14"/>
      <c r="M111" s="1">
        <v>0.13</v>
      </c>
      <c r="N111" s="1">
        <v>2.19</v>
      </c>
      <c r="O111" s="1">
        <v>5.11</v>
      </c>
      <c r="P111" s="1">
        <v>3.72</v>
      </c>
      <c r="Q111" s="1">
        <v>2.52</v>
      </c>
      <c r="R111" s="1">
        <v>0.18</v>
      </c>
      <c r="S111" s="15"/>
      <c r="T111" s="1">
        <v>0.31</v>
      </c>
      <c r="U111" s="1">
        <f>G111+H111+I111+K111+M111+N111+O111+P111+Q111+R111+T111</f>
        <v>99.67302708539547</v>
      </c>
      <c r="V111" s="1">
        <v>67</v>
      </c>
      <c r="W111" s="1"/>
      <c r="X111" s="1"/>
      <c r="Y111" s="1">
        <v>264</v>
      </c>
      <c r="Z111" s="1">
        <v>182</v>
      </c>
      <c r="AA111" s="1"/>
      <c r="AB111" s="1"/>
      <c r="AC111" s="1"/>
      <c r="AD111" s="1"/>
      <c r="AE111" s="1"/>
      <c r="AF111" s="1"/>
      <c r="AG111" s="1"/>
      <c r="AH111" s="1"/>
      <c r="AI111" s="1"/>
      <c r="AJ111" s="1"/>
      <c r="AK111" s="1"/>
      <c r="AL111" s="1"/>
      <c r="AM111" s="1"/>
      <c r="AN111" s="1"/>
      <c r="AO111" s="1">
        <v>36</v>
      </c>
      <c r="AP111" s="1"/>
      <c r="AQ111" s="14"/>
      <c r="AR111" s="14"/>
      <c r="AS111" s="14"/>
      <c r="AT111" s="14"/>
      <c r="AU111" s="14"/>
      <c r="AV111" s="14"/>
      <c r="AW111" s="1"/>
      <c r="AX111" s="1"/>
      <c r="AY111" s="1"/>
      <c r="AZ111" s="1"/>
      <c r="BA111" s="1"/>
      <c r="BB111" s="1"/>
      <c r="BC111" s="1">
        <f t="shared" si="43"/>
        <v>7.333333333333333</v>
      </c>
      <c r="BD111" s="1">
        <f t="shared" si="48"/>
        <v>1.4505494505494505</v>
      </c>
      <c r="BE111" s="14"/>
      <c r="BF111" s="14"/>
      <c r="BG111" s="14"/>
      <c r="BH111" s="14"/>
      <c r="BI111" s="14"/>
      <c r="BJ111" s="14"/>
      <c r="BK111" s="14"/>
      <c r="BL111" s="1">
        <f t="shared" si="49"/>
        <v>1.1816483573540983</v>
      </c>
      <c r="BM111" s="1">
        <f t="shared" si="50"/>
        <v>20.466666666666665</v>
      </c>
      <c r="BN111" s="1">
        <f t="shared" si="51"/>
        <v>2.613254376892915</v>
      </c>
      <c r="BO111" s="1">
        <f t="shared" si="52"/>
        <v>46.024087196113975</v>
      </c>
      <c r="BP111" s="14"/>
      <c r="BQ111" s="14"/>
      <c r="BR111" s="17"/>
      <c r="BS111" s="14"/>
      <c r="BT111" s="14"/>
      <c r="BU111" s="14"/>
      <c r="BV111" s="16"/>
      <c r="CK111" s="1">
        <f>AO111/28</f>
        <v>1.2857142857142858</v>
      </c>
    </row>
    <row r="112" spans="1:91" ht="13.5">
      <c r="A112" s="30" t="s">
        <v>147</v>
      </c>
      <c r="B112" s="1">
        <v>1.31</v>
      </c>
      <c r="C112" s="1">
        <v>125.03</v>
      </c>
      <c r="D112" s="1">
        <v>2.38</v>
      </c>
      <c r="E112" s="1">
        <v>2.8</v>
      </c>
      <c r="F112" s="1" t="s">
        <v>148</v>
      </c>
      <c r="G112" s="1">
        <v>57.77</v>
      </c>
      <c r="H112" s="1">
        <v>0.76</v>
      </c>
      <c r="I112" s="1">
        <v>17.39</v>
      </c>
      <c r="J112" s="14"/>
      <c r="K112" s="1">
        <v>7.49</v>
      </c>
      <c r="L112" s="14"/>
      <c r="M112" s="1">
        <v>0.15</v>
      </c>
      <c r="N112" s="1">
        <v>3.96</v>
      </c>
      <c r="O112" s="1">
        <v>7.73</v>
      </c>
      <c r="P112" s="1">
        <v>2.81</v>
      </c>
      <c r="Q112" s="1">
        <v>1.64</v>
      </c>
      <c r="R112" s="1">
        <v>0.16</v>
      </c>
      <c r="S112" s="1">
        <v>0.65</v>
      </c>
      <c r="T112" s="15"/>
      <c r="U112" s="1">
        <f>G112+H112+I112+K112+M112+N112+O112+P112+Q112+R112</f>
        <v>99.86</v>
      </c>
      <c r="V112" s="1">
        <v>37.1</v>
      </c>
      <c r="W112" s="1">
        <v>228</v>
      </c>
      <c r="X112" s="1">
        <v>2.97</v>
      </c>
      <c r="Y112" s="1">
        <v>334.7</v>
      </c>
      <c r="Z112" s="1">
        <v>105.7</v>
      </c>
      <c r="AA112" s="1">
        <v>9.245</v>
      </c>
      <c r="AB112" s="1">
        <v>18.93</v>
      </c>
      <c r="AC112" s="1">
        <v>3.18</v>
      </c>
      <c r="AD112" s="1">
        <v>14.45</v>
      </c>
      <c r="AE112" s="1">
        <v>3.91</v>
      </c>
      <c r="AF112" s="1">
        <v>1.11</v>
      </c>
      <c r="AG112" s="1">
        <v>4.27</v>
      </c>
      <c r="AH112" s="1">
        <v>0.71</v>
      </c>
      <c r="AI112" s="1">
        <v>4.4</v>
      </c>
      <c r="AJ112" s="1">
        <v>0.96</v>
      </c>
      <c r="AK112" s="1">
        <v>2.74</v>
      </c>
      <c r="AL112" s="1">
        <v>0.42</v>
      </c>
      <c r="AM112" s="1">
        <v>2.67</v>
      </c>
      <c r="AN112" s="1">
        <v>0.42</v>
      </c>
      <c r="AO112" s="1">
        <v>29.04</v>
      </c>
      <c r="AP112" s="1">
        <v>22.2</v>
      </c>
      <c r="AQ112" s="14">
        <v>9</v>
      </c>
      <c r="AR112" s="14">
        <v>24</v>
      </c>
      <c r="AS112" s="14"/>
      <c r="AT112" s="14">
        <v>190</v>
      </c>
      <c r="AU112" s="14">
        <v>73</v>
      </c>
      <c r="AV112" s="14">
        <v>58</v>
      </c>
      <c r="AW112" s="1">
        <v>5.6</v>
      </c>
      <c r="AX112" s="1">
        <v>1.93</v>
      </c>
      <c r="AY112" s="1">
        <v>2.5</v>
      </c>
      <c r="AZ112" s="1">
        <v>0.65</v>
      </c>
      <c r="BA112" s="1"/>
      <c r="BB112" s="1">
        <v>2.85</v>
      </c>
      <c r="BC112" s="1">
        <f t="shared" si="43"/>
        <v>11.525482093663912</v>
      </c>
      <c r="BD112" s="1">
        <f t="shared" si="48"/>
        <v>3.1665089877010404</v>
      </c>
      <c r="BE112" s="1">
        <f aca="true" t="shared" si="53" ref="BE112:BE121">W112/Z112</f>
        <v>2.1570482497634815</v>
      </c>
      <c r="BF112" s="25">
        <f>X112/Z112</f>
        <v>0.028098391674550617</v>
      </c>
      <c r="BG112" s="26">
        <f>X112/AO112</f>
        <v>0.10227272727272728</v>
      </c>
      <c r="BH112" s="25">
        <f>AY112/Z112</f>
        <v>0.023651844843897825</v>
      </c>
      <c r="BI112" s="1">
        <f>AT112/AP112</f>
        <v>8.558558558558559</v>
      </c>
      <c r="BJ112" s="26">
        <f>AT112/AO112</f>
        <v>6.542699724517907</v>
      </c>
      <c r="BK112" s="11">
        <v>0.9434116195270458</v>
      </c>
      <c r="BL112" s="1">
        <f t="shared" si="49"/>
        <v>1.1760969897282012</v>
      </c>
      <c r="BM112" s="1">
        <f t="shared" si="50"/>
        <v>22.88157894736842</v>
      </c>
      <c r="BN112" s="1">
        <f t="shared" si="51"/>
        <v>1.8914141414141414</v>
      </c>
      <c r="BO112" s="1">
        <f t="shared" si="52"/>
        <v>54.08831630481625</v>
      </c>
      <c r="BP112" s="27">
        <v>0.703677</v>
      </c>
      <c r="BQ112" s="27">
        <v>0.512959</v>
      </c>
      <c r="BR112" s="28">
        <f>((BQ112/0.512638)-1)*10000</f>
        <v>6.261728549190604</v>
      </c>
      <c r="BS112" s="1">
        <v>18.404</v>
      </c>
      <c r="BT112" s="1">
        <v>15.572</v>
      </c>
      <c r="BU112" s="1">
        <v>38.371</v>
      </c>
      <c r="BV112" s="16"/>
      <c r="BW112" s="1">
        <f>AA112/2.5</f>
        <v>3.6979999999999995</v>
      </c>
      <c r="BX112" s="1">
        <f>AB112/7.5</f>
        <v>2.524</v>
      </c>
      <c r="BY112" s="1">
        <f>AC112/1.32</f>
        <v>2.409090909090909</v>
      </c>
      <c r="BZ112" s="1">
        <f>AD112/7.4</f>
        <v>1.9527027027027024</v>
      </c>
      <c r="CA112" s="1">
        <f>AE112/2.63</f>
        <v>1.4866920152091256</v>
      </c>
      <c r="CB112" s="1">
        <f>AF112/1.02</f>
        <v>1.0882352941176472</v>
      </c>
      <c r="CC112" s="1">
        <f>AG112/3.68</f>
        <v>1.1603260869565215</v>
      </c>
      <c r="CD112" s="1">
        <f>AH112/0.67</f>
        <v>1.0597014925373134</v>
      </c>
      <c r="CE112" s="1">
        <f>AI112/4.55</f>
        <v>0.9670329670329672</v>
      </c>
      <c r="CF112" s="1">
        <f>AJ112/1.01</f>
        <v>0.9504950495049505</v>
      </c>
      <c r="CG112" s="1">
        <f>AK112/2.97</f>
        <v>0.9225589225589226</v>
      </c>
      <c r="CH112" s="1">
        <f>AL112/0.456</f>
        <v>0.9210526315789473</v>
      </c>
      <c r="CI112" s="1">
        <f>AM112/3.05</f>
        <v>0.8754098360655738</v>
      </c>
      <c r="CJ112" s="1">
        <f>AN112/0.455</f>
        <v>0.923076923076923</v>
      </c>
      <c r="CK112" s="1">
        <f>AO112/28</f>
        <v>1.0371428571428571</v>
      </c>
      <c r="CL112" s="11">
        <f>CB112/10^(((17/18)*LOG(CA112))-((1/6)*LOG(BZ112))+((2/9)*LOG(CD112)))</f>
        <v>0.8258718111925286</v>
      </c>
      <c r="CM112" s="11">
        <f t="shared" si="37"/>
        <v>0.9434116195270458</v>
      </c>
    </row>
    <row r="113" spans="1:89" ht="13.5">
      <c r="A113" s="30" t="s">
        <v>147</v>
      </c>
      <c r="B113" s="1">
        <v>1.31</v>
      </c>
      <c r="C113" s="1">
        <v>125.03</v>
      </c>
      <c r="D113" s="13">
        <v>2</v>
      </c>
      <c r="E113" s="13">
        <v>3</v>
      </c>
      <c r="F113" s="1" t="s">
        <v>149</v>
      </c>
      <c r="G113" s="1">
        <v>51.24</v>
      </c>
      <c r="H113" s="1">
        <v>0.88</v>
      </c>
      <c r="I113" s="1">
        <v>19.37</v>
      </c>
      <c r="J113" s="14"/>
      <c r="K113" s="1">
        <v>10.09</v>
      </c>
      <c r="L113" s="14"/>
      <c r="M113" s="1">
        <v>0.2</v>
      </c>
      <c r="N113" s="1">
        <v>5.26</v>
      </c>
      <c r="O113" s="1">
        <v>9.49</v>
      </c>
      <c r="P113" s="1">
        <v>2.61</v>
      </c>
      <c r="Q113" s="1">
        <v>0.53</v>
      </c>
      <c r="R113" s="1">
        <v>0.15</v>
      </c>
      <c r="S113" s="1">
        <v>0.46</v>
      </c>
      <c r="T113" s="15"/>
      <c r="U113" s="1">
        <f>G113+H113+I113+K113+M113+N113+O113+P113+Q113+R113</f>
        <v>99.82000000000002</v>
      </c>
      <c r="V113" s="1">
        <v>10</v>
      </c>
      <c r="W113" s="1">
        <v>107</v>
      </c>
      <c r="X113" s="1">
        <v>2.5</v>
      </c>
      <c r="Y113" s="1">
        <v>339.7</v>
      </c>
      <c r="Z113" s="1">
        <v>33</v>
      </c>
      <c r="AA113" s="1">
        <v>5</v>
      </c>
      <c r="AB113" s="1">
        <v>11</v>
      </c>
      <c r="AC113" s="1"/>
      <c r="AD113" s="1">
        <v>12</v>
      </c>
      <c r="AE113" s="1"/>
      <c r="AF113" s="1"/>
      <c r="AG113" s="1"/>
      <c r="AH113" s="1"/>
      <c r="AI113" s="1"/>
      <c r="AJ113" s="1"/>
      <c r="AK113" s="1"/>
      <c r="AL113" s="1"/>
      <c r="AM113" s="1"/>
      <c r="AN113" s="1"/>
      <c r="AO113" s="1">
        <v>31.8</v>
      </c>
      <c r="AP113" s="1">
        <v>31.5</v>
      </c>
      <c r="AQ113" s="14">
        <v>13</v>
      </c>
      <c r="AR113" s="14">
        <v>14</v>
      </c>
      <c r="AS113" s="14"/>
      <c r="AT113" s="14">
        <v>301</v>
      </c>
      <c r="AU113" s="14">
        <v>106</v>
      </c>
      <c r="AV113" s="14">
        <v>77</v>
      </c>
      <c r="AW113" s="1">
        <v>4.4</v>
      </c>
      <c r="AX113" s="1"/>
      <c r="AY113" s="1">
        <v>1.2</v>
      </c>
      <c r="AZ113" s="1">
        <v>0.2</v>
      </c>
      <c r="BA113" s="1"/>
      <c r="BB113" s="1"/>
      <c r="BC113" s="1">
        <f t="shared" si="43"/>
        <v>10.682389937106917</v>
      </c>
      <c r="BD113" s="1">
        <f t="shared" si="48"/>
        <v>10.293939393939393</v>
      </c>
      <c r="BE113" s="1">
        <f t="shared" si="53"/>
        <v>3.242424242424242</v>
      </c>
      <c r="BF113" s="25">
        <f>X113/Z113</f>
        <v>0.07575757575757576</v>
      </c>
      <c r="BG113" s="26">
        <f>X113/AO113</f>
        <v>0.07861635220125786</v>
      </c>
      <c r="BH113" s="25">
        <f>AY113/Z113</f>
        <v>0.03636363636363636</v>
      </c>
      <c r="BI113" s="1">
        <f>AT113/AP113</f>
        <v>9.555555555555555</v>
      </c>
      <c r="BJ113" s="26">
        <f>AT113/AO113</f>
        <v>9.465408805031446</v>
      </c>
      <c r="BK113" s="14"/>
      <c r="BL113" s="1">
        <f t="shared" si="49"/>
        <v>1.1420640571535232</v>
      </c>
      <c r="BM113" s="1">
        <f t="shared" si="50"/>
        <v>22.011363636363637</v>
      </c>
      <c r="BN113" s="1">
        <f t="shared" si="51"/>
        <v>1.9182509505703422</v>
      </c>
      <c r="BO113" s="1">
        <f t="shared" si="52"/>
        <v>53.738249459557494</v>
      </c>
      <c r="BP113" s="27">
        <v>0.703784</v>
      </c>
      <c r="BQ113" s="27">
        <v>0.512927</v>
      </c>
      <c r="BR113" s="28">
        <f>((BQ113/0.512638)-1)*10000</f>
        <v>5.637506388522784</v>
      </c>
      <c r="BS113" s="1">
        <v>18.374</v>
      </c>
      <c r="BT113" s="1">
        <v>15.583</v>
      </c>
      <c r="BU113" s="1">
        <v>38.34</v>
      </c>
      <c r="BV113" s="16"/>
      <c r="BW113" s="1">
        <f>AA113/2.5</f>
        <v>2</v>
      </c>
      <c r="BX113" s="1">
        <f>AB113/7.5</f>
        <v>1.4666666666666666</v>
      </c>
      <c r="BY113" s="1">
        <f>AC113/1.32</f>
        <v>0</v>
      </c>
      <c r="BZ113" s="1">
        <f>AD113/7.4</f>
        <v>1.6216216216216215</v>
      </c>
      <c r="CK113" s="1">
        <f>AO113/28</f>
        <v>1.1357142857142857</v>
      </c>
    </row>
    <row r="114" spans="1:91" ht="13.5">
      <c r="A114" s="30" t="s">
        <v>147</v>
      </c>
      <c r="B114" s="1">
        <v>1.31</v>
      </c>
      <c r="C114" s="1">
        <v>125.03</v>
      </c>
      <c r="D114" s="1">
        <v>2</v>
      </c>
      <c r="E114" s="1">
        <v>3</v>
      </c>
      <c r="F114" s="1" t="s">
        <v>111</v>
      </c>
      <c r="G114" s="1">
        <v>52.95</v>
      </c>
      <c r="H114" s="1">
        <v>0.85</v>
      </c>
      <c r="I114" s="1">
        <v>18.93</v>
      </c>
      <c r="J114" s="14"/>
      <c r="K114" s="1">
        <v>9.46</v>
      </c>
      <c r="L114" s="14"/>
      <c r="M114" s="1">
        <v>0.2</v>
      </c>
      <c r="N114" s="1">
        <v>4.68</v>
      </c>
      <c r="O114" s="1">
        <v>9.53</v>
      </c>
      <c r="P114" s="1">
        <v>2.7</v>
      </c>
      <c r="Q114" s="1">
        <v>0.41</v>
      </c>
      <c r="R114" s="1">
        <v>0.2</v>
      </c>
      <c r="S114" s="1">
        <v>0.08</v>
      </c>
      <c r="T114" s="15"/>
      <c r="U114" s="1">
        <f>G114+H114+I114+K114+M114+N114+O114+P114+Q114+R114</f>
        <v>99.91</v>
      </c>
      <c r="V114" s="1">
        <v>6.4</v>
      </c>
      <c r="W114" s="1">
        <v>72</v>
      </c>
      <c r="X114" s="1">
        <v>0.96</v>
      </c>
      <c r="Y114" s="1">
        <v>240.2</v>
      </c>
      <c r="Z114" s="1">
        <v>34.5</v>
      </c>
      <c r="AA114" s="1">
        <v>4.03</v>
      </c>
      <c r="AB114" s="1">
        <v>8.04</v>
      </c>
      <c r="AC114" s="1">
        <v>1.62</v>
      </c>
      <c r="AD114" s="1">
        <v>8.88</v>
      </c>
      <c r="AE114" s="1">
        <v>2.88</v>
      </c>
      <c r="AF114" s="1">
        <v>1.14</v>
      </c>
      <c r="AG114" s="1">
        <v>4.55</v>
      </c>
      <c r="AH114" s="1">
        <v>0.74</v>
      </c>
      <c r="AI114" s="1">
        <v>4.85</v>
      </c>
      <c r="AJ114" s="1">
        <v>1.15</v>
      </c>
      <c r="AK114" s="1">
        <v>3.28</v>
      </c>
      <c r="AL114" s="1">
        <v>0.46</v>
      </c>
      <c r="AM114" s="1">
        <v>2.72</v>
      </c>
      <c r="AN114" s="1">
        <v>0.44</v>
      </c>
      <c r="AO114" s="1">
        <v>47.76</v>
      </c>
      <c r="AP114" s="1">
        <v>29.4</v>
      </c>
      <c r="AQ114" s="14">
        <v>6</v>
      </c>
      <c r="AR114" s="14">
        <v>4</v>
      </c>
      <c r="AS114" s="14"/>
      <c r="AT114" s="14">
        <v>264</v>
      </c>
      <c r="AU114" s="14">
        <v>74</v>
      </c>
      <c r="AV114" s="14">
        <v>71</v>
      </c>
      <c r="AW114" s="1">
        <v>1.55</v>
      </c>
      <c r="AX114" s="1">
        <v>0.5</v>
      </c>
      <c r="AY114" s="1">
        <v>0.46</v>
      </c>
      <c r="AZ114" s="1">
        <v>0.13</v>
      </c>
      <c r="BA114" s="1"/>
      <c r="BB114" s="1">
        <v>1.21</v>
      </c>
      <c r="BC114" s="1">
        <f t="shared" si="43"/>
        <v>5.0293132328308205</v>
      </c>
      <c r="BD114" s="1">
        <f t="shared" si="48"/>
        <v>6.96231884057971</v>
      </c>
      <c r="BE114" s="1">
        <f t="shared" si="53"/>
        <v>2.0869565217391304</v>
      </c>
      <c r="BF114" s="25">
        <f>X114/Z114</f>
        <v>0.027826086956521737</v>
      </c>
      <c r="BG114" s="26">
        <f>X114/AO114</f>
        <v>0.020100502512562814</v>
      </c>
      <c r="BH114" s="25">
        <f>AY114/Z114</f>
        <v>0.013333333333333334</v>
      </c>
      <c r="BI114" s="1">
        <f>AT114/AP114</f>
        <v>8.979591836734695</v>
      </c>
      <c r="BJ114" s="26">
        <f>AT114/AO114</f>
        <v>5.527638190954774</v>
      </c>
      <c r="BK114" s="11">
        <v>1.1598351167721217</v>
      </c>
      <c r="BL114" s="1">
        <f t="shared" si="49"/>
        <v>1.1734111668423617</v>
      </c>
      <c r="BM114" s="1">
        <f t="shared" si="50"/>
        <v>22.270588235294117</v>
      </c>
      <c r="BN114" s="1">
        <f t="shared" si="51"/>
        <v>2.0213675213675217</v>
      </c>
      <c r="BO114" s="1">
        <f t="shared" si="52"/>
        <v>52.43430053306899</v>
      </c>
      <c r="BP114" s="27">
        <v>0.703865</v>
      </c>
      <c r="BQ114" s="27">
        <v>0.512978</v>
      </c>
      <c r="BR114" s="28">
        <f>((BQ114/0.512638)-1)*10000</f>
        <v>6.6323604570861505</v>
      </c>
      <c r="BS114" s="1">
        <v>18.346</v>
      </c>
      <c r="BT114" s="1">
        <v>15.577</v>
      </c>
      <c r="BU114" s="1">
        <v>38.301</v>
      </c>
      <c r="BV114" s="16"/>
      <c r="BW114" s="1">
        <f>AA114/2.5</f>
        <v>1.612</v>
      </c>
      <c r="BX114" s="1">
        <f>AB114/7.5</f>
        <v>1.0719999999999998</v>
      </c>
      <c r="BY114" s="1">
        <f>AC114/1.32</f>
        <v>1.2272727272727273</v>
      </c>
      <c r="BZ114" s="1">
        <f>AD114/7.4</f>
        <v>1.2</v>
      </c>
      <c r="CA114" s="1">
        <f>AE114/2.63</f>
        <v>1.0950570342205324</v>
      </c>
      <c r="CB114" s="1">
        <f>AF114/1.02</f>
        <v>1.1176470588235292</v>
      </c>
      <c r="CC114" s="1">
        <f>AG114/3.68</f>
        <v>1.2364130434782608</v>
      </c>
      <c r="CD114" s="1">
        <f>AH114/0.67</f>
        <v>1.1044776119402984</v>
      </c>
      <c r="CE114" s="1">
        <f>AI114/4.55</f>
        <v>1.065934065934066</v>
      </c>
      <c r="CF114" s="1">
        <f>AJ114/1.01</f>
        <v>1.1386138613861385</v>
      </c>
      <c r="CG114" s="1">
        <f>AK114/2.97</f>
        <v>1.1043771043771042</v>
      </c>
      <c r="CH114" s="1">
        <f>AL114/0.456</f>
        <v>1.0087719298245614</v>
      </c>
      <c r="CI114" s="1">
        <f>AM114/3.05</f>
        <v>0.8918032786885247</v>
      </c>
      <c r="CJ114" s="1">
        <f>AN114/0.455</f>
        <v>0.967032967032967</v>
      </c>
      <c r="CK114" s="1">
        <f>AO114/28</f>
        <v>1.7057142857142857</v>
      </c>
      <c r="CL114" s="11">
        <f>CB114/10^(((17/18)*LOG(CA114))-((1/6)*LOG(BZ114))+((2/9)*LOG(CD114)))</f>
        <v>1.0343447598754658</v>
      </c>
      <c r="CM114" s="11">
        <f t="shared" si="37"/>
        <v>1.1598351167721215</v>
      </c>
    </row>
    <row r="115" spans="1:91" ht="13.5">
      <c r="A115" t="s">
        <v>44</v>
      </c>
      <c r="B115" s="31">
        <v>1.2113888888888888</v>
      </c>
      <c r="C115" s="31">
        <v>124.60277777777777</v>
      </c>
      <c r="D115" t="s">
        <v>128</v>
      </c>
      <c r="E115" t="s">
        <v>128</v>
      </c>
      <c r="F115" t="s">
        <v>45</v>
      </c>
      <c r="G115">
        <v>51.18</v>
      </c>
      <c r="H115">
        <v>0.8</v>
      </c>
      <c r="I115">
        <v>20.3</v>
      </c>
      <c r="K115" s="32">
        <v>9.02510433</v>
      </c>
      <c r="M115">
        <v>0.17</v>
      </c>
      <c r="N115">
        <v>4.16</v>
      </c>
      <c r="O115">
        <v>10.39</v>
      </c>
      <c r="P115">
        <v>2.57</v>
      </c>
      <c r="Q115">
        <v>0.33</v>
      </c>
      <c r="R115">
        <v>0.14</v>
      </c>
      <c r="U115" s="32">
        <v>99.06510433</v>
      </c>
      <c r="V115">
        <v>5.87</v>
      </c>
      <c r="W115">
        <v>93.3</v>
      </c>
      <c r="X115">
        <v>1.07</v>
      </c>
      <c r="Y115">
        <v>294</v>
      </c>
      <c r="Z115">
        <v>38.1</v>
      </c>
      <c r="AA115">
        <v>3.53</v>
      </c>
      <c r="AB115">
        <v>8.9</v>
      </c>
      <c r="AC115">
        <v>1.34</v>
      </c>
      <c r="AD115">
        <v>6.76</v>
      </c>
      <c r="AE115">
        <v>2.07</v>
      </c>
      <c r="AF115">
        <v>0.795</v>
      </c>
      <c r="AG115">
        <v>2.58</v>
      </c>
      <c r="AH115">
        <v>0.444</v>
      </c>
      <c r="AI115">
        <v>2.84</v>
      </c>
      <c r="AJ115">
        <v>0.608</v>
      </c>
      <c r="AK115">
        <v>1.81</v>
      </c>
      <c r="AL115">
        <v>0.26</v>
      </c>
      <c r="AM115">
        <v>1.72</v>
      </c>
      <c r="AN115">
        <v>0.264</v>
      </c>
      <c r="AO115">
        <v>15.7</v>
      </c>
      <c r="AW115">
        <v>2.57</v>
      </c>
      <c r="AX115">
        <v>0.298</v>
      </c>
      <c r="AY115">
        <v>0.472</v>
      </c>
      <c r="AZ115">
        <v>0.133</v>
      </c>
      <c r="BA115">
        <v>0.037</v>
      </c>
      <c r="BB115">
        <v>1.22</v>
      </c>
      <c r="BC115" s="1">
        <f t="shared" si="43"/>
        <v>18.72611464968153</v>
      </c>
      <c r="BD115" s="1">
        <f t="shared" si="48"/>
        <v>7.716535433070866</v>
      </c>
      <c r="BE115" s="1">
        <f t="shared" si="53"/>
        <v>2.448818897637795</v>
      </c>
      <c r="BF115" s="25">
        <f>X115/Z115</f>
        <v>0.028083989501312336</v>
      </c>
      <c r="BG115" s="26">
        <f>X115/AO115</f>
        <v>0.06815286624203823</v>
      </c>
      <c r="BH115" s="25">
        <f>AY115/Z115</f>
        <v>0.012388451443569553</v>
      </c>
      <c r="BK115" s="11">
        <v>1.8605661148706625</v>
      </c>
      <c r="BL115" s="1">
        <f t="shared" si="49"/>
        <v>1.1564453603109888</v>
      </c>
      <c r="BM115" s="1">
        <f t="shared" si="50"/>
        <v>25.375</v>
      </c>
      <c r="BN115" s="1">
        <f t="shared" si="51"/>
        <v>2.169496233173077</v>
      </c>
      <c r="BO115" s="1">
        <f t="shared" si="52"/>
        <v>50.66816893688817</v>
      </c>
      <c r="BV115" s="16"/>
      <c r="BW115" s="1">
        <f>AA115/2.5</f>
        <v>1.412</v>
      </c>
      <c r="BX115" s="1">
        <f>AB115/7.5</f>
        <v>1.1866666666666668</v>
      </c>
      <c r="BY115" s="1">
        <f>AC115/1.32</f>
        <v>1.0151515151515151</v>
      </c>
      <c r="BZ115" s="1">
        <f>AD115/7.4</f>
        <v>0.9135135135135134</v>
      </c>
      <c r="CA115" s="1">
        <f>AE115/2.63</f>
        <v>0.7870722433460076</v>
      </c>
      <c r="CB115" s="1">
        <f>AF115/1.02</f>
        <v>0.7794117647058824</v>
      </c>
      <c r="CC115" s="1">
        <f>AG115/3.68</f>
        <v>0.7010869565217391</v>
      </c>
      <c r="CD115" s="1">
        <f>AH115/0.67</f>
        <v>0.6626865671641791</v>
      </c>
      <c r="CE115" s="1">
        <f>AI115/4.55</f>
        <v>0.6241758241758242</v>
      </c>
      <c r="CF115" s="1">
        <f>AJ115/1.01</f>
        <v>0.601980198019802</v>
      </c>
      <c r="CG115" s="1">
        <f>AK115/2.97</f>
        <v>0.6094276094276094</v>
      </c>
      <c r="CH115" s="1">
        <f>AL115/0.456</f>
        <v>0.5701754385964912</v>
      </c>
      <c r="CI115" s="1">
        <f>AM115/3.05</f>
        <v>0.5639344262295082</v>
      </c>
      <c r="CJ115" s="1">
        <f>AN115/0.455</f>
        <v>0.5802197802197803</v>
      </c>
      <c r="CK115" s="1">
        <f>AO115/28</f>
        <v>0.5607142857142857</v>
      </c>
      <c r="CL115" s="11">
        <f>CB115/10^(((17/18)*LOG(CA115))-((1/6)*LOG(BZ115))+((2/9)*LOG(CD115)))</f>
        <v>1.0547200095021427</v>
      </c>
      <c r="CM115" s="11">
        <f t="shared" si="37"/>
        <v>1.870288388942753</v>
      </c>
    </row>
    <row r="116" spans="1:91" ht="13.5">
      <c r="A116" t="s">
        <v>62</v>
      </c>
      <c r="B116" s="31">
        <v>1.1580555555555556</v>
      </c>
      <c r="C116" s="31">
        <v>124.9</v>
      </c>
      <c r="D116" t="s">
        <v>128</v>
      </c>
      <c r="E116" t="s">
        <v>128</v>
      </c>
      <c r="F116" t="s">
        <v>63</v>
      </c>
      <c r="G116">
        <v>50.14</v>
      </c>
      <c r="H116">
        <v>0.78</v>
      </c>
      <c r="I116">
        <v>19.89</v>
      </c>
      <c r="K116" s="32">
        <v>9.69996258</v>
      </c>
      <c r="M116">
        <v>0.18</v>
      </c>
      <c r="N116">
        <v>5.14</v>
      </c>
      <c r="O116">
        <v>10.74</v>
      </c>
      <c r="P116">
        <v>2.28</v>
      </c>
      <c r="Q116">
        <v>0.36</v>
      </c>
      <c r="R116">
        <v>0.12</v>
      </c>
      <c r="U116" s="32">
        <v>99.32996258000001</v>
      </c>
      <c r="V116">
        <v>6.64</v>
      </c>
      <c r="W116">
        <v>65.4</v>
      </c>
      <c r="X116">
        <v>0.981</v>
      </c>
      <c r="Y116">
        <v>222</v>
      </c>
      <c r="Z116">
        <v>36.7</v>
      </c>
      <c r="AA116">
        <v>3.76</v>
      </c>
      <c r="AB116">
        <v>6.95</v>
      </c>
      <c r="AC116">
        <v>1.18</v>
      </c>
      <c r="AD116">
        <v>6.19</v>
      </c>
      <c r="AE116">
        <v>1.95</v>
      </c>
      <c r="AF116">
        <v>0.746</v>
      </c>
      <c r="AG116">
        <v>2.8</v>
      </c>
      <c r="AH116">
        <v>0.47</v>
      </c>
      <c r="AI116">
        <v>3.08</v>
      </c>
      <c r="AJ116">
        <v>0.69</v>
      </c>
      <c r="AK116">
        <v>2.06</v>
      </c>
      <c r="AL116">
        <v>0.283</v>
      </c>
      <c r="AM116">
        <v>1.83</v>
      </c>
      <c r="AN116">
        <v>0.28</v>
      </c>
      <c r="AO116">
        <v>23.1</v>
      </c>
      <c r="AW116">
        <v>2.8</v>
      </c>
      <c r="AX116">
        <v>0.401</v>
      </c>
      <c r="AY116">
        <v>0.381</v>
      </c>
      <c r="AZ116">
        <v>0.124</v>
      </c>
      <c r="BA116">
        <v>0.042</v>
      </c>
      <c r="BB116">
        <v>1.17</v>
      </c>
      <c r="BC116" s="1">
        <f t="shared" si="43"/>
        <v>9.61038961038961</v>
      </c>
      <c r="BD116" s="1">
        <f t="shared" si="48"/>
        <v>6.049046321525885</v>
      </c>
      <c r="BE116" s="1">
        <f t="shared" si="53"/>
        <v>1.782016348773842</v>
      </c>
      <c r="BF116" s="25">
        <f>X116/Z116</f>
        <v>0.02673024523160763</v>
      </c>
      <c r="BG116" s="26">
        <f>X116/AO116</f>
        <v>0.042467532467532466</v>
      </c>
      <c r="BH116" s="25">
        <f>AY116/Z116</f>
        <v>0.010381471389645775</v>
      </c>
      <c r="BK116" s="11">
        <v>1.6229041378461924</v>
      </c>
      <c r="BL116" s="1">
        <f t="shared" si="49"/>
        <v>1.1899244059383758</v>
      </c>
      <c r="BM116" s="1">
        <f t="shared" si="50"/>
        <v>25.5</v>
      </c>
      <c r="BN116" s="1">
        <f t="shared" si="51"/>
        <v>1.887152252918288</v>
      </c>
      <c r="BO116" s="1">
        <f t="shared" si="52"/>
        <v>54.144329668349734</v>
      </c>
      <c r="BP116">
        <v>0.704084</v>
      </c>
      <c r="BQ116">
        <v>0.512992</v>
      </c>
      <c r="BS116">
        <v>18.6149</v>
      </c>
      <c r="BT116">
        <v>15.6144</v>
      </c>
      <c r="BU116">
        <v>38.6366</v>
      </c>
      <c r="BV116" s="16"/>
      <c r="BW116" s="1">
        <f>AA116/2.5</f>
        <v>1.504</v>
      </c>
      <c r="BX116" s="1">
        <f>AB116/7.5</f>
        <v>0.9266666666666666</v>
      </c>
      <c r="BY116" s="1">
        <f>AC116/1.32</f>
        <v>0.8939393939393938</v>
      </c>
      <c r="BZ116" s="1">
        <f>AD116/7.4</f>
        <v>0.8364864864864865</v>
      </c>
      <c r="CA116" s="1">
        <f>AE116/2.63</f>
        <v>0.7414448669201521</v>
      </c>
      <c r="CB116" s="1">
        <f>AF116/1.02</f>
        <v>0.7313725490196078</v>
      </c>
      <c r="CC116" s="1">
        <f>AG116/3.68</f>
        <v>0.7608695652173912</v>
      </c>
      <c r="CD116" s="1">
        <f>AH116/0.67</f>
        <v>0.7014925373134328</v>
      </c>
      <c r="CE116" s="1">
        <f>AI116/4.55</f>
        <v>0.676923076923077</v>
      </c>
      <c r="CF116" s="1">
        <f>AJ116/1.01</f>
        <v>0.6831683168316831</v>
      </c>
      <c r="CG116" s="1">
        <f>AK116/2.97</f>
        <v>0.6936026936026936</v>
      </c>
      <c r="CH116" s="1">
        <f>AL116/0.456</f>
        <v>0.6206140350877192</v>
      </c>
      <c r="CI116" s="1">
        <f>AM116/3.05</f>
        <v>0.6000000000000001</v>
      </c>
      <c r="CJ116" s="1">
        <f>AN116/0.455</f>
        <v>0.6153846153846154</v>
      </c>
      <c r="CK116" s="1">
        <f>AO116/28</f>
        <v>0.8250000000000001</v>
      </c>
      <c r="CL116" s="11">
        <f>CB116/10^(((17/18)*LOG(CA116))-((1/6)*LOG(BZ116))+((2/9)*LOG(CD116)))</f>
        <v>1.0189093297881116</v>
      </c>
      <c r="CM116" s="11">
        <f t="shared" si="37"/>
        <v>1.698182216313519</v>
      </c>
    </row>
    <row r="117" spans="1:89" ht="13.5">
      <c r="A117" s="29" t="s">
        <v>112</v>
      </c>
      <c r="B117" s="1">
        <v>1.12</v>
      </c>
      <c r="C117" s="1">
        <v>124.73</v>
      </c>
      <c r="D117" s="1">
        <v>0</v>
      </c>
      <c r="E117" s="1">
        <v>2</v>
      </c>
      <c r="F117" s="1" t="s">
        <v>151</v>
      </c>
      <c r="G117" s="1">
        <v>49.23</v>
      </c>
      <c r="H117" s="1">
        <v>0.83</v>
      </c>
      <c r="I117" s="1">
        <v>18.87</v>
      </c>
      <c r="J117" s="14"/>
      <c r="K117" s="1">
        <v>10.339242328804104</v>
      </c>
      <c r="L117" s="14"/>
      <c r="M117" s="1">
        <v>0.19</v>
      </c>
      <c r="N117" s="1">
        <v>6.47</v>
      </c>
      <c r="O117" s="1">
        <v>9.97</v>
      </c>
      <c r="P117" s="1">
        <v>2.57</v>
      </c>
      <c r="Q117" s="1">
        <v>0.27</v>
      </c>
      <c r="R117" s="1">
        <v>0.11</v>
      </c>
      <c r="S117" s="15"/>
      <c r="T117" s="1">
        <v>0</v>
      </c>
      <c r="U117" s="1">
        <f>G117+H117+I117+K117+M117+N117+O117+P117+Q117+R117+T117</f>
        <v>98.84924232880408</v>
      </c>
      <c r="V117" s="1">
        <v>5</v>
      </c>
      <c r="W117" s="1">
        <v>57</v>
      </c>
      <c r="X117" s="1"/>
      <c r="Y117" s="1">
        <v>299</v>
      </c>
      <c r="Z117" s="1">
        <v>38</v>
      </c>
      <c r="AA117" s="1"/>
      <c r="AB117" s="1"/>
      <c r="AC117" s="1"/>
      <c r="AD117" s="1"/>
      <c r="AE117" s="1"/>
      <c r="AF117" s="1"/>
      <c r="AG117" s="1"/>
      <c r="AH117" s="1"/>
      <c r="AI117" s="1"/>
      <c r="AJ117" s="1"/>
      <c r="AK117" s="1"/>
      <c r="AL117" s="1"/>
      <c r="AM117" s="1"/>
      <c r="AN117" s="1"/>
      <c r="AO117" s="1">
        <v>17</v>
      </c>
      <c r="AP117" s="1"/>
      <c r="AQ117" s="14">
        <v>15</v>
      </c>
      <c r="AR117" s="14"/>
      <c r="AS117" s="14"/>
      <c r="AT117" s="14"/>
      <c r="AU117" s="14"/>
      <c r="AV117" s="14"/>
      <c r="AW117" s="1"/>
      <c r="AX117" s="1">
        <v>0.36</v>
      </c>
      <c r="AY117" s="1"/>
      <c r="AZ117" s="1"/>
      <c r="BA117" s="1"/>
      <c r="BB117" s="1"/>
      <c r="BC117" s="1">
        <f t="shared" si="43"/>
        <v>17.58823529411765</v>
      </c>
      <c r="BD117" s="1">
        <f t="shared" si="48"/>
        <v>7.868421052631579</v>
      </c>
      <c r="BE117" s="1">
        <f t="shared" si="53"/>
        <v>1.5</v>
      </c>
      <c r="BF117" s="14"/>
      <c r="BG117" s="14"/>
      <c r="BH117" s="14"/>
      <c r="BI117" s="14"/>
      <c r="BJ117" s="14"/>
      <c r="BK117" s="14"/>
      <c r="BL117" s="1">
        <f t="shared" si="49"/>
        <v>1.2001729999204596</v>
      </c>
      <c r="BM117" s="1">
        <f t="shared" si="50"/>
        <v>22.73493975903615</v>
      </c>
      <c r="BN117" s="1">
        <f t="shared" si="51"/>
        <v>1.5980281806497845</v>
      </c>
      <c r="BO117" s="1">
        <f t="shared" si="52"/>
        <v>58.23560746376041</v>
      </c>
      <c r="BP117" s="21" t="s">
        <v>152</v>
      </c>
      <c r="BQ117" s="14"/>
      <c r="BR117" s="17"/>
      <c r="BS117" s="14"/>
      <c r="BT117" s="14"/>
      <c r="BU117" s="14"/>
      <c r="BV117" s="16"/>
      <c r="CK117" s="1">
        <f>AO117/28</f>
        <v>0.6071428571428571</v>
      </c>
    </row>
    <row r="118" spans="1:91" ht="13.5">
      <c r="A118" t="s">
        <v>64</v>
      </c>
      <c r="B118" s="31">
        <v>1.1133333333333333</v>
      </c>
      <c r="C118" s="31">
        <v>124.73194444444445</v>
      </c>
      <c r="D118" t="s">
        <v>128</v>
      </c>
      <c r="E118" t="s">
        <v>128</v>
      </c>
      <c r="F118" t="s">
        <v>65</v>
      </c>
      <c r="G118">
        <v>49.22</v>
      </c>
      <c r="H118">
        <v>0.83</v>
      </c>
      <c r="I118">
        <v>18.87</v>
      </c>
      <c r="K118" s="32">
        <v>10.33882839</v>
      </c>
      <c r="M118">
        <v>0.19</v>
      </c>
      <c r="N118">
        <v>6.47</v>
      </c>
      <c r="O118">
        <v>9.97</v>
      </c>
      <c r="P118">
        <v>2.57</v>
      </c>
      <c r="Q118">
        <v>0.27</v>
      </c>
      <c r="R118">
        <v>0.11</v>
      </c>
      <c r="U118" s="32">
        <v>98.83882838999999</v>
      </c>
      <c r="V118">
        <v>4.77</v>
      </c>
      <c r="W118">
        <v>54.7</v>
      </c>
      <c r="X118">
        <v>0.694</v>
      </c>
      <c r="Y118">
        <v>282</v>
      </c>
      <c r="Z118">
        <v>30.2</v>
      </c>
      <c r="AA118">
        <v>2.43</v>
      </c>
      <c r="AB118">
        <v>6.79</v>
      </c>
      <c r="AC118">
        <v>1.06</v>
      </c>
      <c r="AD118">
        <v>5.66</v>
      </c>
      <c r="AE118">
        <v>1.83</v>
      </c>
      <c r="AF118">
        <v>0.728</v>
      </c>
      <c r="AG118">
        <v>2.36</v>
      </c>
      <c r="AH118">
        <v>0.41</v>
      </c>
      <c r="AI118">
        <v>2.65</v>
      </c>
      <c r="AJ118">
        <v>0.558</v>
      </c>
      <c r="AK118">
        <v>1.65</v>
      </c>
      <c r="AL118">
        <v>0.237</v>
      </c>
      <c r="AM118">
        <v>1.56</v>
      </c>
      <c r="AN118">
        <v>0.237</v>
      </c>
      <c r="AO118">
        <v>13.8</v>
      </c>
      <c r="AW118">
        <v>2.28</v>
      </c>
      <c r="AX118">
        <v>0.358</v>
      </c>
      <c r="AY118">
        <v>0.337</v>
      </c>
      <c r="AZ118">
        <v>0.091</v>
      </c>
      <c r="BA118">
        <v>0.042</v>
      </c>
      <c r="BB118">
        <v>0.992</v>
      </c>
      <c r="BC118" s="1">
        <f t="shared" si="43"/>
        <v>20.434782608695652</v>
      </c>
      <c r="BD118" s="1">
        <f t="shared" si="48"/>
        <v>9.337748344370862</v>
      </c>
      <c r="BE118" s="1">
        <f t="shared" si="53"/>
        <v>1.8112582781456954</v>
      </c>
      <c r="BF118" s="25">
        <f>X118/Z118</f>
        <v>0.022980132450331123</v>
      </c>
      <c r="BG118" s="26">
        <f>X118/AO118</f>
        <v>0.05028985507246376</v>
      </c>
      <c r="BH118" s="25">
        <f>AY118/Z118</f>
        <v>0.011158940397350995</v>
      </c>
      <c r="BK118" s="11">
        <v>2.0889434618582086</v>
      </c>
      <c r="BL118" s="1">
        <f t="shared" si="49"/>
        <v>1.2001729999204596</v>
      </c>
      <c r="BM118" s="1">
        <f t="shared" si="50"/>
        <v>22.73493975903615</v>
      </c>
      <c r="BN118" s="1">
        <f t="shared" si="51"/>
        <v>1.5979642024729521</v>
      </c>
      <c r="BO118" s="1">
        <f t="shared" si="52"/>
        <v>58.23658121823653</v>
      </c>
      <c r="BV118" s="16"/>
      <c r="BW118" s="1">
        <f>AA118/2.5</f>
        <v>0.9720000000000001</v>
      </c>
      <c r="BX118" s="1">
        <f>AB118/7.5</f>
        <v>0.9053333333333333</v>
      </c>
      <c r="BY118" s="1">
        <f>AC118/1.32</f>
        <v>0.803030303030303</v>
      </c>
      <c r="BZ118" s="1">
        <f>AD118/7.4</f>
        <v>0.7648648648648648</v>
      </c>
      <c r="CA118" s="1">
        <f>AE118/2.63</f>
        <v>0.6958174904942966</v>
      </c>
      <c r="CB118" s="1">
        <f>AF118/1.02</f>
        <v>0.7137254901960784</v>
      </c>
      <c r="CC118" s="1">
        <f>AG118/3.68</f>
        <v>0.6413043478260869</v>
      </c>
      <c r="CD118" s="1">
        <f>AH118/0.67</f>
        <v>0.6119402985074626</v>
      </c>
      <c r="CE118" s="1">
        <f>AI118/4.55</f>
        <v>0.5824175824175825</v>
      </c>
      <c r="CF118" s="1">
        <f>AJ118/1.01</f>
        <v>0.5524752475247525</v>
      </c>
      <c r="CG118" s="1">
        <f>AK118/2.97</f>
        <v>0.5555555555555555</v>
      </c>
      <c r="CH118" s="1">
        <f>AL118/0.456</f>
        <v>0.5197368421052632</v>
      </c>
      <c r="CI118" s="1">
        <f>AM118/3.05</f>
        <v>0.5114754098360657</v>
      </c>
      <c r="CJ118" s="1">
        <f>AN118/0.455</f>
        <v>0.5208791208791208</v>
      </c>
      <c r="CK118" s="1">
        <f>AO118/28</f>
        <v>0.4928571428571429</v>
      </c>
      <c r="CL118" s="11">
        <f>CB118/10^(((17/18)*LOG(CA118))-((1/6)*LOG(BZ118))+((2/9)*LOG(CD118)))</f>
        <v>1.0722129478823796</v>
      </c>
      <c r="CM118" s="11">
        <f t="shared" si="37"/>
        <v>2.0963137763084982</v>
      </c>
    </row>
    <row r="119" spans="1:91" ht="13.5">
      <c r="A119" t="s">
        <v>64</v>
      </c>
      <c r="B119" s="31">
        <v>1.1133333333333333</v>
      </c>
      <c r="C119" s="31">
        <v>124.73194444444445</v>
      </c>
      <c r="D119" t="s">
        <v>128</v>
      </c>
      <c r="E119" t="s">
        <v>128</v>
      </c>
      <c r="F119" t="s">
        <v>66</v>
      </c>
      <c r="G119">
        <v>49.8</v>
      </c>
      <c r="H119">
        <v>0.83</v>
      </c>
      <c r="I119">
        <v>19.8</v>
      </c>
      <c r="K119" s="32">
        <v>9.52000038</v>
      </c>
      <c r="M119">
        <v>0.19</v>
      </c>
      <c r="N119">
        <v>5.02</v>
      </c>
      <c r="O119">
        <v>10.44</v>
      </c>
      <c r="P119">
        <v>2.9</v>
      </c>
      <c r="Q119">
        <v>0.34</v>
      </c>
      <c r="R119">
        <v>0.11</v>
      </c>
      <c r="U119" s="32">
        <v>98.95000037999999</v>
      </c>
      <c r="V119">
        <v>4.96</v>
      </c>
      <c r="W119">
        <v>56.6</v>
      </c>
      <c r="X119">
        <v>0.708</v>
      </c>
      <c r="Y119">
        <v>304</v>
      </c>
      <c r="Z119">
        <v>30.2</v>
      </c>
      <c r="AA119">
        <v>2.48</v>
      </c>
      <c r="AB119">
        <v>6.87</v>
      </c>
      <c r="AC119">
        <v>1.1</v>
      </c>
      <c r="AD119">
        <v>5.83</v>
      </c>
      <c r="AE119">
        <v>1.92</v>
      </c>
      <c r="AF119">
        <v>0.757</v>
      </c>
      <c r="AG119">
        <v>2.46</v>
      </c>
      <c r="AH119">
        <v>0.431</v>
      </c>
      <c r="AI119">
        <v>2.78</v>
      </c>
      <c r="AJ119">
        <v>0.591</v>
      </c>
      <c r="AK119">
        <v>1.74</v>
      </c>
      <c r="AL119">
        <v>0.25</v>
      </c>
      <c r="AM119">
        <v>1.66</v>
      </c>
      <c r="AN119">
        <v>0.248</v>
      </c>
      <c r="AO119">
        <v>14.5</v>
      </c>
      <c r="AW119">
        <v>2.65</v>
      </c>
      <c r="AX119">
        <v>0.375</v>
      </c>
      <c r="AY119">
        <v>0.355</v>
      </c>
      <c r="AZ119">
        <v>0.095</v>
      </c>
      <c r="BA119">
        <v>0.18</v>
      </c>
      <c r="BB119">
        <v>0.995</v>
      </c>
      <c r="BC119" s="1">
        <f t="shared" si="43"/>
        <v>20.96551724137931</v>
      </c>
      <c r="BD119" s="1">
        <f t="shared" si="48"/>
        <v>10.066225165562914</v>
      </c>
      <c r="BE119" s="1">
        <f t="shared" si="53"/>
        <v>1.8741721854304636</v>
      </c>
      <c r="BF119" s="25">
        <f>X119/Z119</f>
        <v>0.023443708609271523</v>
      </c>
      <c r="BG119" s="26">
        <f>X119/AO119</f>
        <v>0.04882758620689655</v>
      </c>
      <c r="BH119" s="25">
        <f>AY119/Z119</f>
        <v>0.011754966887417218</v>
      </c>
      <c r="BK119" s="11">
        <v>1.9519607234465073</v>
      </c>
      <c r="BL119" s="1">
        <f t="shared" si="49"/>
        <v>1.2182046992133448</v>
      </c>
      <c r="BM119" s="1">
        <f t="shared" si="50"/>
        <v>23.85542168674699</v>
      </c>
      <c r="BN119" s="1">
        <f t="shared" si="51"/>
        <v>1.8964144183266936</v>
      </c>
      <c r="BO119" s="1">
        <f t="shared" si="52"/>
        <v>54.022745985350454</v>
      </c>
      <c r="BV119" s="16"/>
      <c r="BW119" s="1">
        <f>AA119/2.5</f>
        <v>0.992</v>
      </c>
      <c r="BX119" s="1">
        <f>AB119/7.5</f>
        <v>0.916</v>
      </c>
      <c r="BY119" s="1">
        <f>AC119/1.32</f>
        <v>0.8333333333333334</v>
      </c>
      <c r="BZ119" s="1">
        <f>AD119/7.4</f>
        <v>0.7878378378378378</v>
      </c>
      <c r="CA119" s="1">
        <f>AE119/2.63</f>
        <v>0.7300380228136882</v>
      </c>
      <c r="CB119" s="1">
        <f>AF119/1.02</f>
        <v>0.7421568627450981</v>
      </c>
      <c r="CC119" s="1">
        <f>AG119/3.68</f>
        <v>0.6684782608695652</v>
      </c>
      <c r="CD119" s="1">
        <f>AH119/0.67</f>
        <v>0.6432835820895522</v>
      </c>
      <c r="CE119" s="1">
        <f>AI119/4.55</f>
        <v>0.6109890109890109</v>
      </c>
      <c r="CF119" s="1">
        <f>AJ119/1.01</f>
        <v>0.5851485148514851</v>
      </c>
      <c r="CG119" s="1">
        <f>AK119/2.97</f>
        <v>0.5858585858585859</v>
      </c>
      <c r="CH119" s="1">
        <f>AL119/0.456</f>
        <v>0.5482456140350876</v>
      </c>
      <c r="CI119" s="1">
        <f>AM119/3.05</f>
        <v>0.5442622950819672</v>
      </c>
      <c r="CJ119" s="1">
        <f>AN119/0.455</f>
        <v>0.545054945054945</v>
      </c>
      <c r="CK119" s="1">
        <f>AO119/28</f>
        <v>0.5178571428571429</v>
      </c>
      <c r="CL119" s="11">
        <f>CB119/10^(((17/18)*LOG(CA119))-((1/6)*LOG(BZ119))+((2/9)*LOG(CD119)))</f>
        <v>1.058948919887403</v>
      </c>
      <c r="CM119" s="11">
        <f t="shared" si="37"/>
        <v>1.9456591600340836</v>
      </c>
    </row>
    <row r="120" spans="1:91" ht="13.5">
      <c r="A120" t="s">
        <v>64</v>
      </c>
      <c r="B120" s="31">
        <v>1.1133333333333333</v>
      </c>
      <c r="C120" s="31">
        <v>124.73194444444445</v>
      </c>
      <c r="D120" t="s">
        <v>128</v>
      </c>
      <c r="E120" t="s">
        <v>128</v>
      </c>
      <c r="F120" t="s">
        <v>67</v>
      </c>
      <c r="G120">
        <v>49.67</v>
      </c>
      <c r="H120">
        <v>0.81</v>
      </c>
      <c r="I120">
        <v>18.83</v>
      </c>
      <c r="K120" s="32">
        <v>10.14086997</v>
      </c>
      <c r="M120">
        <v>0.19</v>
      </c>
      <c r="N120">
        <v>6.09</v>
      </c>
      <c r="O120">
        <v>9.99</v>
      </c>
      <c r="P120">
        <v>2.64</v>
      </c>
      <c r="Q120">
        <v>0.38</v>
      </c>
      <c r="R120">
        <v>0.12</v>
      </c>
      <c r="U120" s="32">
        <v>98.86086997</v>
      </c>
      <c r="V120">
        <v>4.85</v>
      </c>
      <c r="W120">
        <v>56</v>
      </c>
      <c r="X120">
        <v>0.713</v>
      </c>
      <c r="Y120">
        <v>288</v>
      </c>
      <c r="Z120">
        <v>30.6</v>
      </c>
      <c r="AA120">
        <v>2.49</v>
      </c>
      <c r="AB120">
        <v>6.88</v>
      </c>
      <c r="AC120">
        <v>1.09</v>
      </c>
      <c r="AD120">
        <v>5.81</v>
      </c>
      <c r="AE120">
        <v>1.88</v>
      </c>
      <c r="AF120">
        <v>0.761</v>
      </c>
      <c r="AG120">
        <v>2.41</v>
      </c>
      <c r="AH120">
        <v>0.422</v>
      </c>
      <c r="AI120">
        <v>2.71</v>
      </c>
      <c r="AJ120">
        <v>0.579</v>
      </c>
      <c r="AK120">
        <v>1.71</v>
      </c>
      <c r="AL120">
        <v>0.245</v>
      </c>
      <c r="AM120">
        <v>1.61</v>
      </c>
      <c r="AN120">
        <v>0.244</v>
      </c>
      <c r="AO120">
        <v>14.3</v>
      </c>
      <c r="AW120">
        <v>2.54</v>
      </c>
      <c r="AX120">
        <v>0.367</v>
      </c>
      <c r="AY120">
        <v>0.35</v>
      </c>
      <c r="AZ120">
        <v>0.093</v>
      </c>
      <c r="BA120">
        <v>0.295</v>
      </c>
      <c r="BB120">
        <v>1</v>
      </c>
      <c r="BC120" s="1">
        <f t="shared" si="43"/>
        <v>20.13986013986014</v>
      </c>
      <c r="BD120" s="1">
        <f t="shared" si="48"/>
        <v>9.411764705882353</v>
      </c>
      <c r="BE120" s="1">
        <f t="shared" si="53"/>
        <v>1.8300653594771241</v>
      </c>
      <c r="BF120" s="25">
        <f>X120/Z120</f>
        <v>0.02330065359477124</v>
      </c>
      <c r="BG120" s="26">
        <f>X120/AO120</f>
        <v>0.04986013986013985</v>
      </c>
      <c r="BH120" s="25">
        <f>AY120/Z120</f>
        <v>0.011437908496732025</v>
      </c>
      <c r="BK120" s="11">
        <v>2.0657263341190046</v>
      </c>
      <c r="BL120" s="1">
        <f t="shared" si="49"/>
        <v>1.217092507195032</v>
      </c>
      <c r="BM120" s="1">
        <f t="shared" si="50"/>
        <v>23.24691358024691</v>
      </c>
      <c r="BN120" s="1">
        <f t="shared" si="51"/>
        <v>1.665167482758621</v>
      </c>
      <c r="BO120" s="1">
        <f t="shared" si="52"/>
        <v>57.23137845120206</v>
      </c>
      <c r="BP120">
        <v>0.7041</v>
      </c>
      <c r="BQ120">
        <v>0.512953</v>
      </c>
      <c r="BS120">
        <v>18.5335</v>
      </c>
      <c r="BT120">
        <v>15.6102</v>
      </c>
      <c r="BU120">
        <v>38.5831</v>
      </c>
      <c r="BV120" s="16"/>
      <c r="BW120" s="1">
        <f>AA120/2.5</f>
        <v>0.9960000000000001</v>
      </c>
      <c r="BX120" s="1">
        <f>AB120/7.5</f>
        <v>0.9173333333333333</v>
      </c>
      <c r="BY120" s="1">
        <f>AC120/1.32</f>
        <v>0.8257575757575758</v>
      </c>
      <c r="BZ120" s="1">
        <f>AD120/7.4</f>
        <v>0.785135135135135</v>
      </c>
      <c r="CA120" s="1">
        <f>AE120/2.63</f>
        <v>0.714828897338403</v>
      </c>
      <c r="CB120" s="1">
        <f>AF120/1.02</f>
        <v>0.746078431372549</v>
      </c>
      <c r="CC120" s="1">
        <f>AG120/3.68</f>
        <v>0.654891304347826</v>
      </c>
      <c r="CD120" s="1">
        <f>AH120/0.67</f>
        <v>0.6298507462686567</v>
      </c>
      <c r="CE120" s="1">
        <f>AI120/4.55</f>
        <v>0.5956043956043956</v>
      </c>
      <c r="CF120" s="1">
        <f>AJ120/1.01</f>
        <v>0.5732673267326732</v>
      </c>
      <c r="CG120" s="1">
        <f>AK120/2.97</f>
        <v>0.5757575757575757</v>
      </c>
      <c r="CH120" s="1">
        <f>AL120/0.456</f>
        <v>0.5372807017543859</v>
      </c>
      <c r="CI120" s="1">
        <f>AM120/3.05</f>
        <v>0.5278688524590165</v>
      </c>
      <c r="CJ120" s="1">
        <f>AN120/0.455</f>
        <v>0.5362637362637362</v>
      </c>
      <c r="CK120" s="1">
        <f>AO120/28</f>
        <v>0.5107142857142858</v>
      </c>
      <c r="CL120" s="11">
        <f>CB120/10^(((17/18)*LOG(CA120))-((1/6)*LOG(BZ120))+((2/9)*LOG(CD120)))</f>
        <v>1.0904031371802532</v>
      </c>
      <c r="CM120" s="11">
        <f>CL120/CI120</f>
        <v>2.0656705393787402</v>
      </c>
    </row>
    <row r="121" spans="1:91" ht="13.5">
      <c r="A121" t="s">
        <v>41</v>
      </c>
      <c r="B121" s="31">
        <v>0.7455555555555555</v>
      </c>
      <c r="C121" s="31">
        <v>124.42055555555555</v>
      </c>
      <c r="D121" t="s">
        <v>128</v>
      </c>
      <c r="E121" t="s">
        <v>128</v>
      </c>
      <c r="F121" t="s">
        <v>70</v>
      </c>
      <c r="G121">
        <v>60.85</v>
      </c>
      <c r="H121">
        <v>0.71</v>
      </c>
      <c r="I121">
        <v>17.42</v>
      </c>
      <c r="K121" s="32">
        <v>5.71379985</v>
      </c>
      <c r="M121">
        <v>0.13</v>
      </c>
      <c r="N121">
        <v>3.25</v>
      </c>
      <c r="O121">
        <v>6.53</v>
      </c>
      <c r="P121">
        <v>3.44</v>
      </c>
      <c r="Q121">
        <v>1.19</v>
      </c>
      <c r="R121">
        <v>0.13</v>
      </c>
      <c r="U121" s="32">
        <v>99.36379984999999</v>
      </c>
      <c r="V121">
        <v>31.7</v>
      </c>
      <c r="W121">
        <v>204</v>
      </c>
      <c r="X121">
        <v>2.18</v>
      </c>
      <c r="Y121">
        <v>264</v>
      </c>
      <c r="Z121">
        <v>69.2</v>
      </c>
      <c r="AA121">
        <v>6.94</v>
      </c>
      <c r="AB121">
        <v>15.5</v>
      </c>
      <c r="AC121">
        <v>1.97</v>
      </c>
      <c r="AD121">
        <v>8.62</v>
      </c>
      <c r="AE121">
        <v>2.18</v>
      </c>
      <c r="AF121">
        <v>0.79</v>
      </c>
      <c r="AG121">
        <v>2.44</v>
      </c>
      <c r="AH121">
        <v>0.42</v>
      </c>
      <c r="AI121">
        <v>2.7</v>
      </c>
      <c r="AJ121">
        <v>0.57</v>
      </c>
      <c r="AK121">
        <v>1.71</v>
      </c>
      <c r="AL121">
        <v>0.257</v>
      </c>
      <c r="AM121">
        <v>1.78</v>
      </c>
      <c r="AN121">
        <v>0.274</v>
      </c>
      <c r="AO121">
        <v>14.4</v>
      </c>
      <c r="AW121">
        <v>8.11</v>
      </c>
      <c r="AX121">
        <v>2.61</v>
      </c>
      <c r="AY121">
        <v>2.62</v>
      </c>
      <c r="AZ121">
        <v>0.694</v>
      </c>
      <c r="BA121">
        <v>0.103</v>
      </c>
      <c r="BB121">
        <v>2.18</v>
      </c>
      <c r="BC121" s="1">
        <f t="shared" si="43"/>
        <v>18.333333333333332</v>
      </c>
      <c r="BD121" s="1">
        <f t="shared" si="48"/>
        <v>3.8150289017341037</v>
      </c>
      <c r="BE121" s="1">
        <f t="shared" si="53"/>
        <v>2.9479768786127165</v>
      </c>
      <c r="BF121" s="25">
        <f>X121/Z121</f>
        <v>0.0315028901734104</v>
      </c>
      <c r="BG121" s="26">
        <f>X121/AO121</f>
        <v>0.1513888888888889</v>
      </c>
      <c r="BH121" s="25">
        <f>AY121/Z121</f>
        <v>0.03786127167630058</v>
      </c>
      <c r="BK121" s="11">
        <v>1.7901333362977656</v>
      </c>
      <c r="BL121" s="1">
        <f t="shared" si="49"/>
        <v>1.0803580262080312</v>
      </c>
      <c r="BM121" s="1">
        <f t="shared" si="50"/>
        <v>24.535211267605636</v>
      </c>
      <c r="BN121" s="1">
        <f t="shared" si="51"/>
        <v>1.7580922615384615</v>
      </c>
      <c r="BO121" s="1">
        <f t="shared" si="52"/>
        <v>55.897275011231095</v>
      </c>
      <c r="BP121">
        <v>0.704321</v>
      </c>
      <c r="BQ121">
        <v>0.512913</v>
      </c>
      <c r="BS121">
        <v>18.4862</v>
      </c>
      <c r="BT121">
        <v>15.6137</v>
      </c>
      <c r="BU121">
        <v>38.6214</v>
      </c>
      <c r="BV121" s="16"/>
      <c r="BW121" s="1">
        <f>AA121/2.5</f>
        <v>2.7760000000000002</v>
      </c>
      <c r="BX121" s="1">
        <f>AB121/7.5</f>
        <v>2.066666666666667</v>
      </c>
      <c r="BY121" s="1">
        <f>AC121/1.32</f>
        <v>1.4924242424242424</v>
      </c>
      <c r="BZ121" s="1">
        <f>AD121/7.4</f>
        <v>1.1648648648648647</v>
      </c>
      <c r="CA121" s="1">
        <f>AE121/2.63</f>
        <v>0.8288973384030419</v>
      </c>
      <c r="CB121" s="1">
        <f>AF121/1.02</f>
        <v>0.7745098039215687</v>
      </c>
      <c r="CC121" s="1">
        <f>AG121/3.68</f>
        <v>0.6630434782608695</v>
      </c>
      <c r="CD121" s="1">
        <f>AH121/0.67</f>
        <v>0.626865671641791</v>
      </c>
      <c r="CE121" s="1">
        <f>AI121/4.55</f>
        <v>0.5934065934065935</v>
      </c>
      <c r="CF121" s="1">
        <f>AJ121/1.01</f>
        <v>0.5643564356435643</v>
      </c>
      <c r="CG121" s="1">
        <f>AK121/2.97</f>
        <v>0.5757575757575757</v>
      </c>
      <c r="CH121" s="1">
        <f>AL121/0.456</f>
        <v>0.5635964912280702</v>
      </c>
      <c r="CI121" s="1">
        <f>AM121/3.05</f>
        <v>0.5836065573770493</v>
      </c>
      <c r="CJ121" s="1">
        <f>AN121/0.455</f>
        <v>0.6021978021978023</v>
      </c>
      <c r="CK121" s="1">
        <f>AO121/28</f>
        <v>0.5142857142857143</v>
      </c>
      <c r="CL121" s="11"/>
      <c r="CM121" s="1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M72"/>
  <sheetViews>
    <sheetView zoomScalePageLayoutView="0" workbookViewId="0" topLeftCell="A1">
      <pane ySplit="800" topLeftCell="A1" activePane="bottomLeft" state="split"/>
      <selection pane="topLeft" activeCell="CB1" sqref="BV1:CB16384"/>
      <selection pane="bottomLeft" activeCell="BP3" sqref="BP3"/>
    </sheetView>
  </sheetViews>
  <sheetFormatPr defaultColWidth="11.00390625" defaultRowHeight="12.75"/>
  <sheetData>
    <row r="1" spans="1:75" ht="12.75">
      <c r="A1" s="99" t="s">
        <v>364</v>
      </c>
      <c r="BW1" s="99" t="s">
        <v>1130</v>
      </c>
    </row>
    <row r="2" spans="1:91" ht="18">
      <c r="A2" t="s">
        <v>231</v>
      </c>
      <c r="B2" t="s">
        <v>232</v>
      </c>
      <c r="C2" t="s">
        <v>233</v>
      </c>
      <c r="D2" s="73" t="s">
        <v>234</v>
      </c>
      <c r="E2" t="s">
        <v>235</v>
      </c>
      <c r="F2" t="s">
        <v>236</v>
      </c>
      <c r="G2" t="s">
        <v>237</v>
      </c>
      <c r="H2" t="s">
        <v>238</v>
      </c>
      <c r="I2" t="s">
        <v>239</v>
      </c>
      <c r="J2" t="s">
        <v>240</v>
      </c>
      <c r="K2" s="74" t="s">
        <v>241</v>
      </c>
      <c r="L2" t="s">
        <v>242</v>
      </c>
      <c r="M2" t="s">
        <v>243</v>
      </c>
      <c r="N2" t="s">
        <v>244</v>
      </c>
      <c r="O2" t="s">
        <v>245</v>
      </c>
      <c r="P2" t="s">
        <v>246</v>
      </c>
      <c r="Q2" t="s">
        <v>247</v>
      </c>
      <c r="R2" t="s">
        <v>248</v>
      </c>
      <c r="S2" t="s">
        <v>249</v>
      </c>
      <c r="T2" t="s">
        <v>250</v>
      </c>
      <c r="U2" s="32" t="s">
        <v>251</v>
      </c>
      <c r="V2" t="s">
        <v>252</v>
      </c>
      <c r="W2" t="s">
        <v>253</v>
      </c>
      <c r="X2" t="s">
        <v>254</v>
      </c>
      <c r="Y2" t="s">
        <v>255</v>
      </c>
      <c r="Z2" t="s">
        <v>256</v>
      </c>
      <c r="AA2" t="s">
        <v>257</v>
      </c>
      <c r="AB2" t="s">
        <v>258</v>
      </c>
      <c r="AC2" t="s">
        <v>259</v>
      </c>
      <c r="AD2" t="s">
        <v>260</v>
      </c>
      <c r="AE2" t="s">
        <v>301</v>
      </c>
      <c r="AF2" t="s">
        <v>302</v>
      </c>
      <c r="AG2" t="s">
        <v>303</v>
      </c>
      <c r="AH2" t="s">
        <v>304</v>
      </c>
      <c r="AI2" t="s">
        <v>305</v>
      </c>
      <c r="AJ2" t="s">
        <v>306</v>
      </c>
      <c r="AK2" t="s">
        <v>307</v>
      </c>
      <c r="AL2" t="s">
        <v>308</v>
      </c>
      <c r="AM2" t="s">
        <v>309</v>
      </c>
      <c r="AN2" t="s">
        <v>310</v>
      </c>
      <c r="AO2" t="s">
        <v>311</v>
      </c>
      <c r="AP2" t="s">
        <v>312</v>
      </c>
      <c r="AQ2" t="s">
        <v>313</v>
      </c>
      <c r="AR2" t="s">
        <v>314</v>
      </c>
      <c r="AS2" t="s">
        <v>315</v>
      </c>
      <c r="AT2" t="s">
        <v>316</v>
      </c>
      <c r="AU2" t="s">
        <v>317</v>
      </c>
      <c r="AV2" t="s">
        <v>318</v>
      </c>
      <c r="AW2" t="s">
        <v>319</v>
      </c>
      <c r="AX2" t="s">
        <v>320</v>
      </c>
      <c r="AY2" t="s">
        <v>321</v>
      </c>
      <c r="AZ2" t="s">
        <v>322</v>
      </c>
      <c r="BA2" t="s">
        <v>323</v>
      </c>
      <c r="BB2" t="s">
        <v>324</v>
      </c>
      <c r="BC2" s="32" t="s">
        <v>325</v>
      </c>
      <c r="BD2" s="32" t="s">
        <v>326</v>
      </c>
      <c r="BE2" s="75" t="s">
        <v>327</v>
      </c>
      <c r="BF2" s="75" t="s">
        <v>328</v>
      </c>
      <c r="BG2" t="s">
        <v>329</v>
      </c>
      <c r="BH2" t="s">
        <v>330</v>
      </c>
      <c r="BI2" s="75" t="s">
        <v>331</v>
      </c>
      <c r="BJ2" t="s">
        <v>332</v>
      </c>
      <c r="BK2" s="75" t="s">
        <v>333</v>
      </c>
      <c r="BL2" s="75" t="s">
        <v>334</v>
      </c>
      <c r="BM2" s="76" t="s">
        <v>335</v>
      </c>
      <c r="BN2" s="19" t="s">
        <v>336</v>
      </c>
      <c r="BO2" s="75" t="s">
        <v>337</v>
      </c>
      <c r="BP2" s="77" t="s">
        <v>338</v>
      </c>
      <c r="BQ2" s="78" t="s">
        <v>339</v>
      </c>
      <c r="BR2" s="79" t="s">
        <v>340</v>
      </c>
      <c r="BS2" s="78" t="s">
        <v>341</v>
      </c>
      <c r="BT2" s="78" t="s">
        <v>342</v>
      </c>
      <c r="BU2" s="78" t="s">
        <v>261</v>
      </c>
      <c r="BV2" s="19"/>
      <c r="BW2" s="74" t="s">
        <v>262</v>
      </c>
      <c r="BX2" s="74" t="s">
        <v>263</v>
      </c>
      <c r="BY2" s="74" t="s">
        <v>264</v>
      </c>
      <c r="BZ2" s="74" t="s">
        <v>265</v>
      </c>
      <c r="CA2" s="74" t="s">
        <v>266</v>
      </c>
      <c r="CB2" s="74" t="s">
        <v>267</v>
      </c>
      <c r="CC2" s="74" t="s">
        <v>268</v>
      </c>
      <c r="CD2" s="74" t="s">
        <v>269</v>
      </c>
      <c r="CE2" s="74" t="s">
        <v>270</v>
      </c>
      <c r="CF2" s="74" t="s">
        <v>271</v>
      </c>
      <c r="CG2" s="74" t="s">
        <v>272</v>
      </c>
      <c r="CH2" s="74" t="s">
        <v>273</v>
      </c>
      <c r="CI2" s="74" t="s">
        <v>274</v>
      </c>
      <c r="CJ2" s="74" t="s">
        <v>275</v>
      </c>
      <c r="CK2" s="74" t="s">
        <v>276</v>
      </c>
      <c r="CL2" s="74" t="s">
        <v>277</v>
      </c>
      <c r="CM2" s="80" t="s">
        <v>333</v>
      </c>
    </row>
    <row r="3" spans="1:91" s="42" customFormat="1" ht="13.5">
      <c r="A3" s="34" t="s">
        <v>46</v>
      </c>
      <c r="B3" s="35">
        <v>6.595575989759897</v>
      </c>
      <c r="C3" s="35">
        <v>125.01684959049591</v>
      </c>
      <c r="D3" s="36">
        <v>9</v>
      </c>
      <c r="E3" s="36">
        <v>18</v>
      </c>
      <c r="F3" s="34" t="s">
        <v>11</v>
      </c>
      <c r="G3" s="37">
        <v>54.517</v>
      </c>
      <c r="H3" s="37">
        <v>0.864</v>
      </c>
      <c r="I3" s="37">
        <v>16.466</v>
      </c>
      <c r="J3" s="38"/>
      <c r="K3" s="37">
        <v>8.699266399999999</v>
      </c>
      <c r="L3" s="38"/>
      <c r="M3" s="37">
        <v>0.157</v>
      </c>
      <c r="N3" s="37">
        <v>4.429</v>
      </c>
      <c r="O3" s="37">
        <v>8.207</v>
      </c>
      <c r="P3" s="37">
        <v>3.031</v>
      </c>
      <c r="Q3" s="37">
        <v>1.36</v>
      </c>
      <c r="R3" s="37">
        <v>0.347</v>
      </c>
      <c r="S3" s="37">
        <v>0.031</v>
      </c>
      <c r="T3" s="38"/>
      <c r="U3" s="37">
        <f aca="true" t="shared" si="0" ref="U3:U9">G3+H3+I3+K3+M3+N3+O3+P3+Q3+R3+S3</f>
        <v>98.10826640000002</v>
      </c>
      <c r="V3" s="38">
        <v>21</v>
      </c>
      <c r="W3" s="38">
        <v>156</v>
      </c>
      <c r="X3" s="40">
        <v>3</v>
      </c>
      <c r="Y3" s="38">
        <v>417</v>
      </c>
      <c r="Z3" s="38">
        <v>100</v>
      </c>
      <c r="AA3" s="37">
        <v>10.363034004750215</v>
      </c>
      <c r="AB3" s="37">
        <v>24.60890129851707</v>
      </c>
      <c r="AC3" s="37">
        <v>3.5237972139175926</v>
      </c>
      <c r="AD3" s="37">
        <v>14.92798064376351</v>
      </c>
      <c r="AE3" s="37">
        <v>3.7652160619716604</v>
      </c>
      <c r="AF3" s="37">
        <v>1.0981359533044515</v>
      </c>
      <c r="AG3" s="37">
        <v>3.7448627108077126</v>
      </c>
      <c r="AH3" s="37">
        <v>0.6608688286815916</v>
      </c>
      <c r="AI3" s="37">
        <v>3.8416077444407373</v>
      </c>
      <c r="AJ3" s="37">
        <v>0.8649580771855914</v>
      </c>
      <c r="AK3" s="37">
        <v>2.5405697289517004</v>
      </c>
      <c r="AL3" s="37"/>
      <c r="AM3" s="37">
        <v>2.402640741981153</v>
      </c>
      <c r="AN3" s="37">
        <v>0.3725067515008217</v>
      </c>
      <c r="AO3" s="40">
        <v>24.946544175261053</v>
      </c>
      <c r="AP3" s="37">
        <v>31.21183216548108</v>
      </c>
      <c r="AQ3" s="38">
        <v>15</v>
      </c>
      <c r="AR3" s="38">
        <v>43</v>
      </c>
      <c r="AS3" s="38">
        <v>34</v>
      </c>
      <c r="AT3" s="38">
        <v>274</v>
      </c>
      <c r="AU3" s="38">
        <v>226</v>
      </c>
      <c r="AV3" s="38">
        <v>88</v>
      </c>
      <c r="AW3" s="39">
        <v>7</v>
      </c>
      <c r="AX3" s="37">
        <v>0.12210894955563642</v>
      </c>
      <c r="AY3" s="37">
        <v>1.799979078342452</v>
      </c>
      <c r="AZ3" s="37">
        <v>0.7064223969429158</v>
      </c>
      <c r="BA3" s="37">
        <v>0.2155243807224534</v>
      </c>
      <c r="BB3" s="37">
        <v>2.584409685328813</v>
      </c>
      <c r="BC3" s="28">
        <f aca="true" t="shared" si="1" ref="BC3:BC9">Y3/AO3</f>
        <v>16.71574215131288</v>
      </c>
      <c r="BD3" s="28">
        <f aca="true" t="shared" si="2" ref="BD3:BD9">Y3/Z3</f>
        <v>4.17</v>
      </c>
      <c r="BE3" s="28">
        <f aca="true" t="shared" si="3" ref="BE3:BE9">W3/Z3</f>
        <v>1.56</v>
      </c>
      <c r="BF3" s="28">
        <f aca="true" t="shared" si="4" ref="BF3:BF9">X3/Z3</f>
        <v>0.03</v>
      </c>
      <c r="BG3" s="41">
        <f aca="true" t="shared" si="5" ref="BG3:BG9">X3/AO3</f>
        <v>0.12025713777922936</v>
      </c>
      <c r="BH3" s="41">
        <f aca="true" t="shared" si="6" ref="BH3:BH9">AY3/Z3</f>
        <v>0.01799979078342452</v>
      </c>
      <c r="BI3" s="28">
        <f aca="true" t="shared" si="7" ref="BI3:BI9">AT3/AP3</f>
        <v>8.778722073965014</v>
      </c>
      <c r="BJ3" s="41">
        <f aca="true" t="shared" si="8" ref="BJ3:BJ9">AT3/AO3</f>
        <v>10.983485250502948</v>
      </c>
      <c r="BK3" s="28">
        <v>1.10051073056602</v>
      </c>
      <c r="BL3" s="28">
        <f aca="true" t="shared" si="9" ref="BL3:BL9">((O3/56.079)+(P3/61.979)+(Q3/94.196))/(I3/101.961)</f>
        <v>1.2984377220775154</v>
      </c>
      <c r="BM3" s="28">
        <f aca="true" t="shared" si="10" ref="BM3:BM9">I3/H3</f>
        <v>19.05787037037037</v>
      </c>
      <c r="BN3" s="28">
        <f aca="true" t="shared" si="11" ref="BN3:BN9">K3/N3</f>
        <v>1.9641603973808983</v>
      </c>
      <c r="BO3" s="19">
        <f aca="true" t="shared" si="12" ref="BO3:BO9">(N3/40.304)/((N3/40.304)+(0.8*K3/71.8464))*100</f>
        <v>53.14978503555883</v>
      </c>
      <c r="BP3"/>
      <c r="BQ3"/>
      <c r="BR3"/>
      <c r="BS3"/>
      <c r="BT3"/>
      <c r="BU3"/>
      <c r="BV3" s="32"/>
      <c r="BW3" s="28">
        <f>AA3/2.5</f>
        <v>4.145213601900086</v>
      </c>
      <c r="BX3" s="28">
        <f>AB3/7.5</f>
        <v>3.2811868398022757</v>
      </c>
      <c r="BY3" s="28">
        <f>AC3/1.32</f>
        <v>2.669543343876964</v>
      </c>
      <c r="BZ3" s="28">
        <f>AD3/7.3</f>
        <v>2.04492885531007</v>
      </c>
      <c r="CA3" s="28">
        <f>AE3/2.63</f>
        <v>1.4316410882021522</v>
      </c>
      <c r="CB3" s="28">
        <f>AF3/1.02</f>
        <v>1.0766038757886778</v>
      </c>
      <c r="CC3" s="28">
        <f>AG3/3.68</f>
        <v>1.0176257366325305</v>
      </c>
      <c r="CD3" s="28">
        <f>AH3/0.67</f>
        <v>0.9863713860919276</v>
      </c>
      <c r="CE3" s="28">
        <f>AI3/4.55</f>
        <v>0.8443093943825797</v>
      </c>
      <c r="CF3" s="28">
        <f>AJ3/1.01</f>
        <v>0.8563941358273182</v>
      </c>
      <c r="CG3" s="28">
        <f>AK3/2.97</f>
        <v>0.8554106831487206</v>
      </c>
      <c r="CH3"/>
      <c r="CI3" s="28">
        <f>AM3/3.05</f>
        <v>0.7877510629446404</v>
      </c>
      <c r="CJ3" s="28">
        <f>AN3/0.455</f>
        <v>0.818696157144663</v>
      </c>
      <c r="CK3" s="28">
        <f>AO3/28</f>
        <v>0.8909480062593234</v>
      </c>
      <c r="CL3" s="28">
        <f aca="true" t="shared" si="13" ref="CL3:CL9">CB3/10^(((17/18)*LOG(CA3))-((1/6)*LOG(BZ3))+((2/9)*LOG(CD3)))</f>
        <v>0.866928497785365</v>
      </c>
      <c r="CM3" s="28">
        <f aca="true" t="shared" si="14" ref="CM3:CM9">CL3/CI3</f>
        <v>1.10051073056602</v>
      </c>
    </row>
    <row r="4" spans="1:91" s="42" customFormat="1" ht="13.5">
      <c r="A4" s="34" t="s">
        <v>46</v>
      </c>
      <c r="B4" s="35">
        <v>6.5664381983819835</v>
      </c>
      <c r="C4" s="35">
        <v>125.15545097650977</v>
      </c>
      <c r="D4" s="36">
        <v>9</v>
      </c>
      <c r="E4" s="36">
        <v>18</v>
      </c>
      <c r="F4" s="34" t="s">
        <v>0</v>
      </c>
      <c r="G4" s="37">
        <v>54.817</v>
      </c>
      <c r="H4" s="37">
        <v>0.891</v>
      </c>
      <c r="I4" s="37">
        <v>16.2</v>
      </c>
      <c r="J4" s="38"/>
      <c r="K4" s="37">
        <v>7.1606084</v>
      </c>
      <c r="L4" s="38"/>
      <c r="M4" s="37">
        <v>0.125</v>
      </c>
      <c r="N4" s="37">
        <v>3.471</v>
      </c>
      <c r="O4" s="37">
        <v>8.024</v>
      </c>
      <c r="P4" s="37">
        <v>2.971</v>
      </c>
      <c r="Q4" s="37">
        <v>1.595</v>
      </c>
      <c r="R4" s="37">
        <v>0.379</v>
      </c>
      <c r="S4" s="37">
        <v>0.023228803716608595</v>
      </c>
      <c r="T4" s="38"/>
      <c r="U4" s="37">
        <f t="shared" si="0"/>
        <v>95.65683720371662</v>
      </c>
      <c r="V4" s="39">
        <v>29</v>
      </c>
      <c r="W4" s="39">
        <v>178</v>
      </c>
      <c r="X4" s="40">
        <v>4</v>
      </c>
      <c r="Y4" s="39">
        <v>409</v>
      </c>
      <c r="Z4" s="39">
        <v>114</v>
      </c>
      <c r="AA4" s="37">
        <v>11.588679710440665</v>
      </c>
      <c r="AB4" s="37">
        <v>27.21251279532388</v>
      </c>
      <c r="AC4" s="37">
        <v>3.6950504394684813</v>
      </c>
      <c r="AD4" s="37">
        <v>16.935414685963472</v>
      </c>
      <c r="AE4" s="37">
        <v>4.1079417812888295</v>
      </c>
      <c r="AF4" s="37">
        <v>1.14126448845774</v>
      </c>
      <c r="AG4" s="37">
        <v>4.228186572864434</v>
      </c>
      <c r="AH4" s="37">
        <v>0.6640334536282929</v>
      </c>
      <c r="AI4" s="37">
        <v>4.251324996794453</v>
      </c>
      <c r="AJ4" s="37">
        <v>0.9079793322825216</v>
      </c>
      <c r="AK4" s="37">
        <v>2.5913720601178123</v>
      </c>
      <c r="AL4" s="39"/>
      <c r="AM4" s="37">
        <v>2.5430628617209017</v>
      </c>
      <c r="AN4" s="37">
        <v>0.40078988782315617</v>
      </c>
      <c r="AO4" s="40">
        <v>25</v>
      </c>
      <c r="AP4" s="37">
        <v>27.47547604912933</v>
      </c>
      <c r="AQ4" s="39">
        <v>9</v>
      </c>
      <c r="AR4" s="39">
        <v>19</v>
      </c>
      <c r="AS4" s="39">
        <v>28</v>
      </c>
      <c r="AT4" s="39">
        <v>290</v>
      </c>
      <c r="AU4" s="39">
        <v>262</v>
      </c>
      <c r="AV4" s="39">
        <v>88</v>
      </c>
      <c r="AW4" s="39">
        <v>7</v>
      </c>
      <c r="AX4" s="37">
        <v>1.7832766151819952</v>
      </c>
      <c r="AY4" s="37">
        <v>1.8076285979016828</v>
      </c>
      <c r="AZ4" s="37">
        <v>0.7444032839047313</v>
      </c>
      <c r="BA4" s="37">
        <v>0.25683006217203963</v>
      </c>
      <c r="BB4" s="37">
        <v>2.7489723207675922</v>
      </c>
      <c r="BC4" s="28">
        <f t="shared" si="1"/>
        <v>16.36</v>
      </c>
      <c r="BD4" s="28">
        <f t="shared" si="2"/>
        <v>3.587719298245614</v>
      </c>
      <c r="BE4" s="28">
        <f t="shared" si="3"/>
        <v>1.5614035087719298</v>
      </c>
      <c r="BF4" s="28">
        <f t="shared" si="4"/>
        <v>0.03508771929824561</v>
      </c>
      <c r="BG4" s="41">
        <f t="shared" si="5"/>
        <v>0.16</v>
      </c>
      <c r="BH4" s="41">
        <f t="shared" si="6"/>
        <v>0.015856391209663884</v>
      </c>
      <c r="BI4" s="28">
        <f t="shared" si="7"/>
        <v>10.554867165229329</v>
      </c>
      <c r="BJ4" s="41">
        <f t="shared" si="8"/>
        <v>11.6</v>
      </c>
      <c r="BK4" s="28">
        <v>1.0153018285290658</v>
      </c>
      <c r="BL4" s="28">
        <f t="shared" si="9"/>
        <v>1.308828251116328</v>
      </c>
      <c r="BM4" s="28">
        <f t="shared" si="10"/>
        <v>18.18181818181818</v>
      </c>
      <c r="BN4" s="28">
        <f t="shared" si="11"/>
        <v>2.0629813886488044</v>
      </c>
      <c r="BO4" s="19">
        <f t="shared" si="12"/>
        <v>51.925824968655185</v>
      </c>
      <c r="BP4"/>
      <c r="BQ4"/>
      <c r="BR4"/>
      <c r="BS4"/>
      <c r="BT4"/>
      <c r="BU4"/>
      <c r="BV4" s="32"/>
      <c r="BW4" s="28">
        <f>AA4/2.5</f>
        <v>4.635471884176266</v>
      </c>
      <c r="BX4" s="28">
        <f>AB4/7.5</f>
        <v>3.6283350393765175</v>
      </c>
      <c r="BY4" s="28">
        <f>AC4/1.32</f>
        <v>2.7992806359609705</v>
      </c>
      <c r="BZ4" s="28">
        <f>AD4/7.3</f>
        <v>2.3199198199949964</v>
      </c>
      <c r="CA4" s="28">
        <f>AE4/2.63</f>
        <v>1.561955049919707</v>
      </c>
      <c r="CB4" s="28">
        <f>AF4/1.02</f>
        <v>1.1188867533899411</v>
      </c>
      <c r="CC4" s="28">
        <f>AG4/3.68</f>
        <v>1.148963742626205</v>
      </c>
      <c r="CD4" s="28">
        <f>AH4/0.67</f>
        <v>0.9910947069078998</v>
      </c>
      <c r="CE4" s="28">
        <f>AI4/4.55</f>
        <v>0.934357142152627</v>
      </c>
      <c r="CF4" s="28">
        <f>AJ4/1.01</f>
        <v>0.8989894379034867</v>
      </c>
      <c r="CG4" s="28">
        <f>AK4/2.97</f>
        <v>0.8725158451575125</v>
      </c>
      <c r="CH4"/>
      <c r="CI4" s="28">
        <f>AM4/3.05</f>
        <v>0.8337911022035743</v>
      </c>
      <c r="CJ4" s="28">
        <f>AN4/0.455</f>
        <v>0.8808568963146289</v>
      </c>
      <c r="CK4" s="28">
        <f>AO4/28</f>
        <v>0.8928571428571429</v>
      </c>
      <c r="CL4" s="28">
        <f t="shared" si="13"/>
        <v>0.8465496306785543</v>
      </c>
      <c r="CM4" s="28">
        <f t="shared" si="14"/>
        <v>1.0153018285290658</v>
      </c>
    </row>
    <row r="5" spans="1:91" s="42" customFormat="1" ht="13.5">
      <c r="A5" s="34" t="s">
        <v>46</v>
      </c>
      <c r="B5" s="35">
        <v>6.583088364883649</v>
      </c>
      <c r="C5" s="35">
        <v>125.00721949419494</v>
      </c>
      <c r="D5" s="36">
        <v>9</v>
      </c>
      <c r="E5" s="36">
        <v>18</v>
      </c>
      <c r="F5" s="34" t="s">
        <v>1</v>
      </c>
      <c r="G5" s="37">
        <v>54.34</v>
      </c>
      <c r="H5" s="37">
        <v>0.804</v>
      </c>
      <c r="I5" s="37">
        <v>17.068</v>
      </c>
      <c r="J5" s="38"/>
      <c r="K5" s="37">
        <v>7.5106306</v>
      </c>
      <c r="L5" s="38"/>
      <c r="M5" s="37">
        <v>0.156</v>
      </c>
      <c r="N5" s="37">
        <v>5.518</v>
      </c>
      <c r="O5" s="37">
        <v>8.884</v>
      </c>
      <c r="P5" s="37">
        <v>3.229</v>
      </c>
      <c r="Q5" s="37">
        <v>1.486</v>
      </c>
      <c r="R5" s="37">
        <v>0.306</v>
      </c>
      <c r="S5" s="37">
        <v>0.004805959389643157</v>
      </c>
      <c r="T5" s="38"/>
      <c r="U5" s="37">
        <f t="shared" si="0"/>
        <v>99.30643655938965</v>
      </c>
      <c r="V5" s="39">
        <v>22</v>
      </c>
      <c r="W5" s="39">
        <v>292</v>
      </c>
      <c r="X5" s="40">
        <v>3</v>
      </c>
      <c r="Y5" s="39">
        <v>466</v>
      </c>
      <c r="Z5" s="39">
        <v>95</v>
      </c>
      <c r="AA5" s="37">
        <v>8.797851451226354</v>
      </c>
      <c r="AB5" s="37">
        <v>19.325088321084408</v>
      </c>
      <c r="AC5" s="37">
        <v>2.8364974683125075</v>
      </c>
      <c r="AD5" s="37">
        <v>11.953689547820876</v>
      </c>
      <c r="AE5" s="37">
        <v>3.0473560928852015</v>
      </c>
      <c r="AF5" s="37">
        <v>1.0671380152701604</v>
      </c>
      <c r="AG5" s="37">
        <v>3.22553615205356</v>
      </c>
      <c r="AH5" s="37">
        <v>0.543835889501968</v>
      </c>
      <c r="AI5" s="37">
        <v>3.252206025302298</v>
      </c>
      <c r="AJ5" s="37">
        <v>0.723757578693577</v>
      </c>
      <c r="AK5" s="37">
        <v>2.058761482500274</v>
      </c>
      <c r="AL5" s="39"/>
      <c r="AM5" s="37">
        <v>1.962904276522024</v>
      </c>
      <c r="AN5" s="37">
        <v>0.31537639129071815</v>
      </c>
      <c r="AO5" s="40">
        <v>18</v>
      </c>
      <c r="AP5" s="37">
        <v>24.487728953137143</v>
      </c>
      <c r="AQ5" s="39">
        <v>43</v>
      </c>
      <c r="AR5" s="39">
        <v>208</v>
      </c>
      <c r="AS5" s="39">
        <v>33</v>
      </c>
      <c r="AT5" s="39">
        <v>167</v>
      </c>
      <c r="AU5" s="39">
        <v>63</v>
      </c>
      <c r="AV5" s="39">
        <v>75</v>
      </c>
      <c r="AW5" s="39">
        <v>4</v>
      </c>
      <c r="AX5" s="37">
        <v>0.8012661755679835</v>
      </c>
      <c r="AY5" s="37">
        <v>1.2962597442199308</v>
      </c>
      <c r="AZ5" s="37">
        <v>0.4303680747423084</v>
      </c>
      <c r="BA5" s="37">
        <v>0.2492547997963908</v>
      </c>
      <c r="BB5" s="37">
        <v>2.4380289641772794</v>
      </c>
      <c r="BC5" s="28">
        <f t="shared" si="1"/>
        <v>25.88888888888889</v>
      </c>
      <c r="BD5" s="28">
        <f t="shared" si="2"/>
        <v>4.905263157894737</v>
      </c>
      <c r="BE5" s="28">
        <f t="shared" si="3"/>
        <v>3.0736842105263156</v>
      </c>
      <c r="BF5" s="28">
        <f t="shared" si="4"/>
        <v>0.031578947368421054</v>
      </c>
      <c r="BG5" s="41">
        <f t="shared" si="5"/>
        <v>0.16666666666666666</v>
      </c>
      <c r="BH5" s="41">
        <f t="shared" si="6"/>
        <v>0.013644839412841378</v>
      </c>
      <c r="BI5" s="28">
        <f t="shared" si="7"/>
        <v>6.819742260280347</v>
      </c>
      <c r="BJ5" s="41">
        <f t="shared" si="8"/>
        <v>9.277777777777779</v>
      </c>
      <c r="BK5" s="28">
        <v>1.6085657665134085</v>
      </c>
      <c r="BL5" s="28">
        <f t="shared" si="9"/>
        <v>1.3518332087149534</v>
      </c>
      <c r="BM5" s="28">
        <f t="shared" si="10"/>
        <v>21.228855721393035</v>
      </c>
      <c r="BN5" s="28">
        <f t="shared" si="11"/>
        <v>1.3611146429865895</v>
      </c>
      <c r="BO5" s="19">
        <f t="shared" si="12"/>
        <v>62.0793923082004</v>
      </c>
      <c r="BP5"/>
      <c r="BQ5"/>
      <c r="BR5"/>
      <c r="BS5"/>
      <c r="BT5"/>
      <c r="BU5"/>
      <c r="BV5" s="32"/>
      <c r="BW5" s="28">
        <f>AA5/2.5</f>
        <v>3.5191405804905416</v>
      </c>
      <c r="BX5" s="28">
        <f>AB5/7.5</f>
        <v>2.5766784428112546</v>
      </c>
      <c r="BY5" s="28">
        <f>AC5/1.32</f>
        <v>2.148861718418566</v>
      </c>
      <c r="BZ5" s="28">
        <f>AD5/7.3</f>
        <v>1.6374917188795721</v>
      </c>
      <c r="CA5" s="28">
        <f>AE5/2.63</f>
        <v>1.1586905296141452</v>
      </c>
      <c r="CB5" s="28">
        <f>AF5/1.02</f>
        <v>1.0462137404609415</v>
      </c>
      <c r="CC5" s="28">
        <f>AG5/3.68</f>
        <v>0.8765043891449891</v>
      </c>
      <c r="CD5" s="28">
        <f>AH5/0.67</f>
        <v>0.8116953574656239</v>
      </c>
      <c r="CE5" s="28">
        <f>AI5/4.55</f>
        <v>0.7147705550114941</v>
      </c>
      <c r="CF5" s="28">
        <f>AJ5/1.01</f>
        <v>0.7165916620728485</v>
      </c>
      <c r="CG5" s="28">
        <f>AK5/2.97</f>
        <v>0.6931856843435266</v>
      </c>
      <c r="CH5"/>
      <c r="CI5" s="28">
        <f>AM5/3.05</f>
        <v>0.6435751726301718</v>
      </c>
      <c r="CJ5" s="28">
        <f>AN5/0.455</f>
        <v>0.6931349259136662</v>
      </c>
      <c r="CK5" s="28">
        <f>AO5/28</f>
        <v>0.6428571428571429</v>
      </c>
      <c r="CL5" s="28">
        <f t="shared" si="13"/>
        <v>1.0352329908708515</v>
      </c>
      <c r="CM5" s="28">
        <f t="shared" si="14"/>
        <v>1.6085657665134085</v>
      </c>
    </row>
    <row r="6" spans="1:91" s="42" customFormat="1" ht="13.5">
      <c r="A6" s="34" t="s">
        <v>46</v>
      </c>
      <c r="B6" s="35">
        <v>6.583088364883649</v>
      </c>
      <c r="C6" s="35">
        <v>125.00721949419494</v>
      </c>
      <c r="D6" s="36">
        <v>9</v>
      </c>
      <c r="E6" s="36">
        <v>18</v>
      </c>
      <c r="F6" s="34" t="s">
        <v>2</v>
      </c>
      <c r="G6" s="37">
        <v>56.417</v>
      </c>
      <c r="H6" s="37">
        <v>0.623</v>
      </c>
      <c r="I6" s="37">
        <v>15.568</v>
      </c>
      <c r="J6" s="38"/>
      <c r="K6" s="37">
        <v>6.6477224</v>
      </c>
      <c r="L6" s="38"/>
      <c r="M6" s="37">
        <v>0.192</v>
      </c>
      <c r="N6" s="37">
        <v>5.592</v>
      </c>
      <c r="O6" s="37">
        <v>7.765</v>
      </c>
      <c r="P6" s="37">
        <v>2.848</v>
      </c>
      <c r="Q6" s="37">
        <v>0.828</v>
      </c>
      <c r="R6" s="37">
        <v>0.198</v>
      </c>
      <c r="S6" s="37">
        <v>0.00680844246866114</v>
      </c>
      <c r="T6" s="38"/>
      <c r="U6" s="37">
        <f t="shared" si="0"/>
        <v>96.68553084246867</v>
      </c>
      <c r="V6" s="39">
        <v>15</v>
      </c>
      <c r="W6" s="39">
        <v>118</v>
      </c>
      <c r="X6" s="40">
        <v>1</v>
      </c>
      <c r="Y6" s="39">
        <v>484</v>
      </c>
      <c r="Z6" s="39">
        <v>94</v>
      </c>
      <c r="AA6" s="37">
        <v>9.1968817655421</v>
      </c>
      <c r="AB6" s="37">
        <v>21.204570950613864</v>
      </c>
      <c r="AC6" s="37">
        <v>3.0838677744888914</v>
      </c>
      <c r="AD6" s="37">
        <v>13.021651090803552</v>
      </c>
      <c r="AE6" s="37">
        <v>3.0032066320570148</v>
      </c>
      <c r="AF6" s="37">
        <v>0.8798346155829795</v>
      </c>
      <c r="AG6" s="37">
        <v>2.9618786033555144</v>
      </c>
      <c r="AH6" s="37">
        <v>0.47913671947918657</v>
      </c>
      <c r="AI6" s="37">
        <v>2.7440284219745275</v>
      </c>
      <c r="AJ6" s="37">
        <v>0.613213186762442</v>
      </c>
      <c r="AK6" s="37">
        <v>1.7878030224605377</v>
      </c>
      <c r="AL6" s="39"/>
      <c r="AM6" s="37">
        <v>1.704187008543772</v>
      </c>
      <c r="AN6" s="37">
        <v>0.2744589059332053</v>
      </c>
      <c r="AO6" s="40">
        <v>16</v>
      </c>
      <c r="AP6" s="37">
        <v>28.384162203500672</v>
      </c>
      <c r="AQ6" s="39">
        <v>36</v>
      </c>
      <c r="AR6" s="39">
        <v>122</v>
      </c>
      <c r="AS6" s="39">
        <v>34</v>
      </c>
      <c r="AT6" s="39">
        <v>234</v>
      </c>
      <c r="AU6" s="39">
        <v>168</v>
      </c>
      <c r="AV6" s="39">
        <v>72</v>
      </c>
      <c r="AW6" s="39">
        <v>6</v>
      </c>
      <c r="AX6" s="37">
        <v>0.40173622048296775</v>
      </c>
      <c r="AY6" s="37">
        <v>1.576779027673485</v>
      </c>
      <c r="AZ6" s="37">
        <v>0.6364409773262898</v>
      </c>
      <c r="BA6" s="37">
        <v>0.12642602447620183</v>
      </c>
      <c r="BB6" s="37">
        <v>2.4919912108767237</v>
      </c>
      <c r="BC6" s="28">
        <f t="shared" si="1"/>
        <v>30.25</v>
      </c>
      <c r="BD6" s="28">
        <f t="shared" si="2"/>
        <v>5.148936170212766</v>
      </c>
      <c r="BE6" s="28">
        <f t="shared" si="3"/>
        <v>1.2553191489361701</v>
      </c>
      <c r="BF6" s="28">
        <f t="shared" si="4"/>
        <v>0.010638297872340425</v>
      </c>
      <c r="BG6" s="41">
        <f t="shared" si="5"/>
        <v>0.0625</v>
      </c>
      <c r="BH6" s="41">
        <f t="shared" si="6"/>
        <v>0.01677424497524984</v>
      </c>
      <c r="BI6" s="28">
        <f t="shared" si="7"/>
        <v>8.244034061049028</v>
      </c>
      <c r="BJ6" s="41">
        <f t="shared" si="8"/>
        <v>14.625</v>
      </c>
      <c r="BK6" s="28">
        <v>1.6158652136645766</v>
      </c>
      <c r="BL6" s="28">
        <f t="shared" si="9"/>
        <v>1.2653866322882132</v>
      </c>
      <c r="BM6" s="28">
        <f t="shared" si="10"/>
        <v>24.98876404494382</v>
      </c>
      <c r="BN6" s="28">
        <f t="shared" si="11"/>
        <v>1.1887915593705294</v>
      </c>
      <c r="BO6" s="19">
        <f t="shared" si="12"/>
        <v>65.21007263138956</v>
      </c>
      <c r="BP6"/>
      <c r="BQ6"/>
      <c r="BR6"/>
      <c r="BS6"/>
      <c r="BT6"/>
      <c r="BU6"/>
      <c r="BV6" s="32"/>
      <c r="BW6" s="28">
        <f>AA6/2.5</f>
        <v>3.67875270621684</v>
      </c>
      <c r="BX6" s="28">
        <f>AB6/7.5</f>
        <v>2.827276126748515</v>
      </c>
      <c r="BY6" s="28">
        <f>AC6/1.32</f>
        <v>2.3362634655218875</v>
      </c>
      <c r="BZ6" s="28">
        <f>AD6/7.3</f>
        <v>1.7837878206580209</v>
      </c>
      <c r="CA6" s="28">
        <f>AE6/2.63</f>
        <v>1.141903662379093</v>
      </c>
      <c r="CB6" s="28">
        <f>AF6/1.02</f>
        <v>0.8625829564539015</v>
      </c>
      <c r="CC6" s="28">
        <f>AG6/3.68</f>
        <v>0.8048583161292159</v>
      </c>
      <c r="CD6" s="28">
        <f>AH6/0.67</f>
        <v>0.7151294320584873</v>
      </c>
      <c r="CE6" s="28">
        <f>AI6/4.55</f>
        <v>0.6030831696647313</v>
      </c>
      <c r="CF6" s="28">
        <f>AJ6/1.01</f>
        <v>0.6071417690717247</v>
      </c>
      <c r="CG6" s="28">
        <f>AK6/2.97</f>
        <v>0.6019538796163426</v>
      </c>
      <c r="CH6"/>
      <c r="CI6" s="28">
        <f>AM6/3.05</f>
        <v>0.5587498388668105</v>
      </c>
      <c r="CJ6" s="28">
        <f>AN6/0.455</f>
        <v>0.6032063866663853</v>
      </c>
      <c r="CK6" s="28">
        <f>AO6/28</f>
        <v>0.5714285714285714</v>
      </c>
      <c r="CL6" s="28">
        <f t="shared" si="13"/>
        <v>0.9028644277655663</v>
      </c>
      <c r="CM6" s="28">
        <f t="shared" si="14"/>
        <v>1.6158652136645761</v>
      </c>
    </row>
    <row r="7" spans="1:91" s="42" customFormat="1" ht="13.5">
      <c r="A7" s="34" t="s">
        <v>46</v>
      </c>
      <c r="B7" s="35">
        <v>6.568843222432224</v>
      </c>
      <c r="C7" s="35">
        <v>125.01558957789578</v>
      </c>
      <c r="D7" s="36">
        <v>9</v>
      </c>
      <c r="E7" s="36">
        <v>18</v>
      </c>
      <c r="F7" s="34" t="s">
        <v>3</v>
      </c>
      <c r="G7" s="37">
        <v>52.654</v>
      </c>
      <c r="H7" s="37">
        <v>0.951</v>
      </c>
      <c r="I7" s="37">
        <v>14.908</v>
      </c>
      <c r="J7" s="38"/>
      <c r="K7" s="37">
        <v>7.1552096</v>
      </c>
      <c r="L7" s="38"/>
      <c r="M7" s="37">
        <v>0.136</v>
      </c>
      <c r="N7" s="37">
        <v>7.936</v>
      </c>
      <c r="O7" s="37">
        <v>9.514</v>
      </c>
      <c r="P7" s="37">
        <v>3.16</v>
      </c>
      <c r="Q7" s="37">
        <v>2.1</v>
      </c>
      <c r="R7" s="37">
        <v>0.44</v>
      </c>
      <c r="S7" s="37">
        <v>0.00680844246866114</v>
      </c>
      <c r="T7" s="38"/>
      <c r="U7" s="37">
        <f t="shared" si="0"/>
        <v>98.96101804246867</v>
      </c>
      <c r="V7" s="39">
        <v>19</v>
      </c>
      <c r="W7" s="39">
        <v>293</v>
      </c>
      <c r="X7" s="40">
        <v>6</v>
      </c>
      <c r="Y7" s="39">
        <v>1058</v>
      </c>
      <c r="Z7" s="39">
        <v>186</v>
      </c>
      <c r="AA7" s="37">
        <v>30.820448056338005</v>
      </c>
      <c r="AB7" s="37">
        <v>70.1411845986054</v>
      </c>
      <c r="AC7" s="37">
        <v>9.257885285449145</v>
      </c>
      <c r="AD7" s="37">
        <v>37.22415449969346</v>
      </c>
      <c r="AE7" s="37">
        <v>7.163581769144711</v>
      </c>
      <c r="AF7" s="37">
        <v>2.0988758895438524</v>
      </c>
      <c r="AG7" s="37">
        <v>5.620054060252597</v>
      </c>
      <c r="AH7" s="37">
        <v>0.7616897846668649</v>
      </c>
      <c r="AI7" s="37">
        <v>3.7937137993148795</v>
      </c>
      <c r="AJ7" s="37">
        <v>0.7303038906120056</v>
      </c>
      <c r="AK7" s="37">
        <v>1.9520662338185706</v>
      </c>
      <c r="AL7" s="39"/>
      <c r="AM7" s="37">
        <v>1.661886530179897</v>
      </c>
      <c r="AN7" s="37">
        <v>0.2537611825868493</v>
      </c>
      <c r="AO7" s="40">
        <v>18</v>
      </c>
      <c r="AP7" s="37">
        <v>27.936617151833197</v>
      </c>
      <c r="AQ7" s="39">
        <v>72</v>
      </c>
      <c r="AR7" s="39">
        <v>253</v>
      </c>
      <c r="AS7" s="39">
        <v>41</v>
      </c>
      <c r="AT7" s="39">
        <v>202</v>
      </c>
      <c r="AU7" s="39">
        <v>86</v>
      </c>
      <c r="AV7" s="39">
        <v>74</v>
      </c>
      <c r="AW7" s="39">
        <v>7</v>
      </c>
      <c r="AX7" s="37">
        <v>0.39696300718385896</v>
      </c>
      <c r="AY7" s="37">
        <v>7.311333671795467</v>
      </c>
      <c r="AZ7" s="37">
        <v>1.7958324290231955</v>
      </c>
      <c r="BA7" s="37">
        <v>0.34638814093283893</v>
      </c>
      <c r="BB7" s="37">
        <v>4.767892637363163</v>
      </c>
      <c r="BC7" s="28">
        <f t="shared" si="1"/>
        <v>58.77777777777778</v>
      </c>
      <c r="BD7" s="28">
        <f t="shared" si="2"/>
        <v>5.688172043010753</v>
      </c>
      <c r="BE7" s="28">
        <f t="shared" si="3"/>
        <v>1.575268817204301</v>
      </c>
      <c r="BF7" s="28">
        <f t="shared" si="4"/>
        <v>0.03225806451612903</v>
      </c>
      <c r="BG7" s="41">
        <f t="shared" si="5"/>
        <v>0.3333333333333333</v>
      </c>
      <c r="BH7" s="41">
        <f t="shared" si="6"/>
        <v>0.03930824554728746</v>
      </c>
      <c r="BI7" s="28">
        <f t="shared" si="7"/>
        <v>7.230653550576534</v>
      </c>
      <c r="BJ7" s="41">
        <f t="shared" si="8"/>
        <v>11.222222222222221</v>
      </c>
      <c r="BK7" s="28">
        <v>1.8690693839700745</v>
      </c>
      <c r="BL7" s="28">
        <f t="shared" si="9"/>
        <v>1.6614997430257143</v>
      </c>
      <c r="BM7" s="28">
        <f t="shared" si="10"/>
        <v>15.676130389064143</v>
      </c>
      <c r="BN7" s="28">
        <f t="shared" si="11"/>
        <v>0.9016141129032258</v>
      </c>
      <c r="BO7" s="19">
        <f t="shared" si="12"/>
        <v>71.19332641283293</v>
      </c>
      <c r="BP7"/>
      <c r="BQ7"/>
      <c r="BR7"/>
      <c r="BS7"/>
      <c r="BT7"/>
      <c r="BU7"/>
      <c r="BV7" s="32"/>
      <c r="BW7" s="28">
        <f>AA7/2.5</f>
        <v>12.328179222535201</v>
      </c>
      <c r="BX7" s="28">
        <f>AB7/7.5</f>
        <v>9.352157946480721</v>
      </c>
      <c r="BY7" s="28">
        <f>AC7/1.32</f>
        <v>7.0135494586735945</v>
      </c>
      <c r="BZ7" s="28">
        <f>AD7/7.3</f>
        <v>5.099199246533351</v>
      </c>
      <c r="CA7" s="28">
        <f>AE7/2.63</f>
        <v>2.723795349484681</v>
      </c>
      <c r="CB7" s="28">
        <f>AF7/1.02</f>
        <v>2.05772146033711</v>
      </c>
      <c r="CC7" s="28">
        <f>AG7/3.68</f>
        <v>1.5271886033295101</v>
      </c>
      <c r="CD7" s="28">
        <f>AH7/0.67</f>
        <v>1.1368504248759177</v>
      </c>
      <c r="CE7" s="28">
        <f>AI7/4.55</f>
        <v>0.8337832525966768</v>
      </c>
      <c r="CF7" s="28">
        <f>AJ7/1.01</f>
        <v>0.7230731590217877</v>
      </c>
      <c r="CG7" s="28">
        <f>AK7/2.97</f>
        <v>0.6572613581880709</v>
      </c>
      <c r="CH7"/>
      <c r="CI7" s="28">
        <f>AM7/3.05</f>
        <v>0.5448808295671794</v>
      </c>
      <c r="CJ7" s="28">
        <f>AN7/0.455</f>
        <v>0.5577168848062622</v>
      </c>
      <c r="CK7" s="28">
        <f>AO7/28</f>
        <v>0.6428571428571429</v>
      </c>
      <c r="CL7" s="28">
        <f t="shared" si="13"/>
        <v>1.018420076456231</v>
      </c>
      <c r="CM7" s="28">
        <f t="shared" si="14"/>
        <v>1.869069383970074</v>
      </c>
    </row>
    <row r="8" spans="1:91" s="42" customFormat="1" ht="13.5">
      <c r="A8" s="34" t="s">
        <v>46</v>
      </c>
      <c r="B8" s="35">
        <v>6.59650099900999</v>
      </c>
      <c r="C8" s="35">
        <v>125.01549957699577</v>
      </c>
      <c r="D8" s="36">
        <v>9</v>
      </c>
      <c r="E8" s="36">
        <v>18</v>
      </c>
      <c r="F8" s="34" t="s">
        <v>4</v>
      </c>
      <c r="G8" s="37">
        <v>54.286</v>
      </c>
      <c r="H8" s="37">
        <v>0.899</v>
      </c>
      <c r="I8" s="37">
        <v>15.72</v>
      </c>
      <c r="J8" s="38"/>
      <c r="K8" s="37">
        <v>8.7289598</v>
      </c>
      <c r="L8" s="38"/>
      <c r="M8" s="37">
        <v>0.161</v>
      </c>
      <c r="N8" s="37">
        <v>4.573</v>
      </c>
      <c r="O8" s="37">
        <v>7.832</v>
      </c>
      <c r="P8" s="37">
        <v>3.375</v>
      </c>
      <c r="Q8" s="37">
        <v>1.595</v>
      </c>
      <c r="R8" s="37">
        <v>0.357</v>
      </c>
      <c r="S8" s="37">
        <v>0.012415395089911489</v>
      </c>
      <c r="T8" s="38"/>
      <c r="U8" s="37">
        <f t="shared" si="0"/>
        <v>97.5393751950899</v>
      </c>
      <c r="V8" s="39">
        <v>26</v>
      </c>
      <c r="W8" s="39">
        <v>143</v>
      </c>
      <c r="X8" s="40">
        <v>4</v>
      </c>
      <c r="Y8" s="39">
        <v>373</v>
      </c>
      <c r="Z8" s="39">
        <v>101</v>
      </c>
      <c r="AA8" s="37">
        <v>10.551089103072611</v>
      </c>
      <c r="AB8" s="37">
        <v>25.123235144018118</v>
      </c>
      <c r="AC8" s="37">
        <v>3.686433458110992</v>
      </c>
      <c r="AD8" s="37">
        <v>15.991884490144965</v>
      </c>
      <c r="AE8" s="37">
        <v>3.9543608176840097</v>
      </c>
      <c r="AF8" s="37">
        <v>1.1918214849622155</v>
      </c>
      <c r="AG8" s="37">
        <v>4.275108664199697</v>
      </c>
      <c r="AH8" s="37">
        <v>0.7334549269435174</v>
      </c>
      <c r="AI8" s="37">
        <v>4.261519726022186</v>
      </c>
      <c r="AJ8" s="37">
        <v>0.9633461877938855</v>
      </c>
      <c r="AK8" s="37">
        <v>2.7739428888006064</v>
      </c>
      <c r="AL8" s="39"/>
      <c r="AM8" s="37">
        <v>2.599629696763032</v>
      </c>
      <c r="AN8" s="37">
        <v>0.43058221090688853</v>
      </c>
      <c r="AO8" s="40">
        <v>22</v>
      </c>
      <c r="AP8" s="37">
        <v>35.29751793560151</v>
      </c>
      <c r="AQ8" s="39">
        <v>13</v>
      </c>
      <c r="AR8" s="39">
        <v>41</v>
      </c>
      <c r="AS8" s="39">
        <v>34</v>
      </c>
      <c r="AT8" s="39">
        <v>291</v>
      </c>
      <c r="AU8" s="39">
        <v>238</v>
      </c>
      <c r="AV8" s="39">
        <v>90</v>
      </c>
      <c r="AW8" s="39">
        <v>6</v>
      </c>
      <c r="AX8" s="37">
        <v>0.20253141353516418</v>
      </c>
      <c r="AY8" s="37">
        <v>2.0370307064999142</v>
      </c>
      <c r="AZ8" s="37">
        <v>0.7819750219078296</v>
      </c>
      <c r="BA8" s="37">
        <v>0.2994902864481393</v>
      </c>
      <c r="BB8" s="37">
        <v>3.2340583276647132</v>
      </c>
      <c r="BC8" s="28">
        <f t="shared" si="1"/>
        <v>16.954545454545453</v>
      </c>
      <c r="BD8" s="28">
        <f t="shared" si="2"/>
        <v>3.6930693069306932</v>
      </c>
      <c r="BE8" s="28">
        <f t="shared" si="3"/>
        <v>1.4158415841584158</v>
      </c>
      <c r="BF8" s="28">
        <f t="shared" si="4"/>
        <v>0.039603960396039604</v>
      </c>
      <c r="BG8" s="41">
        <f t="shared" si="5"/>
        <v>0.18181818181818182</v>
      </c>
      <c r="BH8" s="41">
        <f t="shared" si="6"/>
        <v>0.020168620856434793</v>
      </c>
      <c r="BI8" s="28">
        <f t="shared" si="7"/>
        <v>8.244205740780822</v>
      </c>
      <c r="BJ8" s="41">
        <f t="shared" si="8"/>
        <v>13.227272727272727</v>
      </c>
      <c r="BK8" s="28">
        <v>1.0417143383132343</v>
      </c>
      <c r="BL8" s="28">
        <f t="shared" si="9"/>
        <v>1.3688642305607202</v>
      </c>
      <c r="BM8" s="28">
        <f t="shared" si="10"/>
        <v>17.486095661846495</v>
      </c>
      <c r="BN8" s="28">
        <f t="shared" si="11"/>
        <v>1.908803804942051</v>
      </c>
      <c r="BO8" s="19">
        <f t="shared" si="12"/>
        <v>53.86096268230954</v>
      </c>
      <c r="BP8"/>
      <c r="BQ8"/>
      <c r="BR8"/>
      <c r="BS8"/>
      <c r="BT8"/>
      <c r="BU8"/>
      <c r="BV8" s="32"/>
      <c r="BW8" s="28">
        <f>AA8/2.5</f>
        <v>4.220435641229044</v>
      </c>
      <c r="BX8" s="28">
        <f>AB8/7.5</f>
        <v>3.3497646858690824</v>
      </c>
      <c r="BY8" s="28">
        <f>AC8/1.32</f>
        <v>2.792752619781054</v>
      </c>
      <c r="BZ8" s="28">
        <f>AD8/7.3</f>
        <v>2.1906691082390366</v>
      </c>
      <c r="CA8" s="28">
        <f>AE8/2.63</f>
        <v>1.5035592462676843</v>
      </c>
      <c r="CB8" s="28">
        <f>AF8/1.02</f>
        <v>1.1684524362374662</v>
      </c>
      <c r="CC8" s="28">
        <f>AG8/3.68</f>
        <v>1.1617143109238308</v>
      </c>
      <c r="CD8" s="28">
        <f>AH8/0.67</f>
        <v>1.0947088461843544</v>
      </c>
      <c r="CE8" s="28">
        <f>AI8/4.55</f>
        <v>0.9365977419828981</v>
      </c>
      <c r="CF8" s="28">
        <f>AJ8/1.01</f>
        <v>0.9538081067266193</v>
      </c>
      <c r="CG8" s="28">
        <f>AK8/2.97</f>
        <v>0.9339875046466688</v>
      </c>
      <c r="CH8"/>
      <c r="CI8" s="28">
        <f>AM8/3.05</f>
        <v>0.8523376054960761</v>
      </c>
      <c r="CJ8" s="28">
        <f>AN8/0.455</f>
        <v>0.9463345294656891</v>
      </c>
      <c r="CK8" s="28">
        <f>AO8/28</f>
        <v>0.7857142857142857</v>
      </c>
      <c r="CL8" s="28">
        <f t="shared" si="13"/>
        <v>0.8878923047288314</v>
      </c>
      <c r="CM8" s="28">
        <f t="shared" si="14"/>
        <v>1.0417143383132343</v>
      </c>
    </row>
    <row r="9" spans="1:91" s="42" customFormat="1" ht="13.5">
      <c r="A9" s="34" t="s">
        <v>46</v>
      </c>
      <c r="B9" s="35">
        <v>6.59650099900999</v>
      </c>
      <c r="C9" s="35">
        <v>125.0007394293943</v>
      </c>
      <c r="D9" s="36">
        <v>9</v>
      </c>
      <c r="E9" s="36">
        <v>18</v>
      </c>
      <c r="F9" s="34" t="s">
        <v>5</v>
      </c>
      <c r="G9" s="37">
        <v>52.433</v>
      </c>
      <c r="H9" s="37">
        <v>0.777</v>
      </c>
      <c r="I9" s="37">
        <v>15.497</v>
      </c>
      <c r="J9" s="38"/>
      <c r="K9" s="37">
        <v>7.563718800000001</v>
      </c>
      <c r="L9" s="38"/>
      <c r="M9" s="37">
        <v>0.149</v>
      </c>
      <c r="N9" s="37">
        <v>9.454</v>
      </c>
      <c r="O9" s="37">
        <v>8.979</v>
      </c>
      <c r="P9" s="37">
        <v>3.184</v>
      </c>
      <c r="Q9" s="37">
        <v>0.915</v>
      </c>
      <c r="R9" s="37">
        <v>0.199</v>
      </c>
      <c r="S9" s="37">
        <v>0.008009932316071928</v>
      </c>
      <c r="T9" s="38"/>
      <c r="U9" s="37">
        <f t="shared" si="0"/>
        <v>99.15872873231608</v>
      </c>
      <c r="V9" s="39">
        <v>14</v>
      </c>
      <c r="W9" s="39">
        <v>178</v>
      </c>
      <c r="X9" s="40">
        <v>4</v>
      </c>
      <c r="Y9" s="39">
        <v>448</v>
      </c>
      <c r="Z9" s="39">
        <v>83</v>
      </c>
      <c r="AA9" s="37">
        <v>9.813123674971122</v>
      </c>
      <c r="AB9" s="37">
        <v>18.28064133792984</v>
      </c>
      <c r="AC9" s="37">
        <v>2.4670341532887172</v>
      </c>
      <c r="AD9" s="37">
        <v>10.893033965683273</v>
      </c>
      <c r="AE9" s="37">
        <v>2.610664030207116</v>
      </c>
      <c r="AF9" s="37">
        <v>0.8508840546866313</v>
      </c>
      <c r="AG9" s="37">
        <v>2.889759246769618</v>
      </c>
      <c r="AH9" s="37">
        <v>0.46124249608682544</v>
      </c>
      <c r="AI9" s="37">
        <v>2.8276939324533377</v>
      </c>
      <c r="AJ9" s="37">
        <v>0.5824830848509286</v>
      </c>
      <c r="AK9" s="37">
        <v>1.6605442065577554</v>
      </c>
      <c r="AL9" s="39"/>
      <c r="AM9" s="37">
        <v>1.5095252290492103</v>
      </c>
      <c r="AN9" s="37">
        <v>0.23002624910641695</v>
      </c>
      <c r="AO9" s="40">
        <v>17</v>
      </c>
      <c r="AP9" s="37">
        <v>27.69134132529768</v>
      </c>
      <c r="AQ9" s="39">
        <v>150</v>
      </c>
      <c r="AR9" s="39">
        <v>460</v>
      </c>
      <c r="AS9" s="39">
        <v>50</v>
      </c>
      <c r="AT9" s="39">
        <v>153</v>
      </c>
      <c r="AU9" s="39">
        <v>49</v>
      </c>
      <c r="AV9" s="39">
        <v>66</v>
      </c>
      <c r="AW9" s="39">
        <v>3</v>
      </c>
      <c r="AX9" s="37">
        <v>0.2814857450363848</v>
      </c>
      <c r="AY9" s="37">
        <v>1.2216997950051676</v>
      </c>
      <c r="AZ9" s="37">
        <v>0.40336727752040613</v>
      </c>
      <c r="BA9" s="37">
        <v>0.24543746006848954</v>
      </c>
      <c r="BB9" s="37">
        <v>1.873588428290117</v>
      </c>
      <c r="BC9" s="28">
        <f t="shared" si="1"/>
        <v>26.352941176470587</v>
      </c>
      <c r="BD9" s="28">
        <f t="shared" si="2"/>
        <v>5.397590361445783</v>
      </c>
      <c r="BE9" s="28">
        <f t="shared" si="3"/>
        <v>2.144578313253012</v>
      </c>
      <c r="BF9" s="28">
        <f t="shared" si="4"/>
        <v>0.04819277108433735</v>
      </c>
      <c r="BG9" s="41">
        <f t="shared" si="5"/>
        <v>0.23529411764705882</v>
      </c>
      <c r="BH9" s="41">
        <f t="shared" si="6"/>
        <v>0.014719274638616477</v>
      </c>
      <c r="BI9" s="28">
        <f t="shared" si="7"/>
        <v>5.525192810368685</v>
      </c>
      <c r="BJ9" s="41">
        <f t="shared" si="8"/>
        <v>9</v>
      </c>
      <c r="BK9" s="28">
        <v>1.9713318014693613</v>
      </c>
      <c r="BL9" s="28">
        <f t="shared" si="9"/>
        <v>1.4553601321910044</v>
      </c>
      <c r="BM9" s="28">
        <f t="shared" si="10"/>
        <v>19.944658944658944</v>
      </c>
      <c r="BN9" s="28">
        <f t="shared" si="11"/>
        <v>0.8000548762428602</v>
      </c>
      <c r="BO9" s="19">
        <f t="shared" si="12"/>
        <v>73.58090095599206</v>
      </c>
      <c r="BP9"/>
      <c r="BQ9"/>
      <c r="BR9"/>
      <c r="BS9"/>
      <c r="BT9"/>
      <c r="BU9"/>
      <c r="BV9" s="32"/>
      <c r="BW9" s="28">
        <f>AA9/2.5</f>
        <v>3.9252494699884486</v>
      </c>
      <c r="BX9" s="28">
        <f>AB9/7.5</f>
        <v>2.4374188450573118</v>
      </c>
      <c r="BY9" s="28">
        <f>AC9/1.32</f>
        <v>1.8689652676429676</v>
      </c>
      <c r="BZ9" s="28">
        <f>AD9/7.3</f>
        <v>1.492196433655243</v>
      </c>
      <c r="CA9" s="28">
        <f>AE9/2.63</f>
        <v>0.9926479202308426</v>
      </c>
      <c r="CB9" s="28">
        <f>AF9/1.02</f>
        <v>0.8342000536143444</v>
      </c>
      <c r="CC9" s="28">
        <f>AG9/3.68</f>
        <v>0.7852606648830482</v>
      </c>
      <c r="CD9" s="28">
        <f>AH9/0.67</f>
        <v>0.6884216359504857</v>
      </c>
      <c r="CE9" s="28">
        <f>AI9/4.55</f>
        <v>0.6214711939457885</v>
      </c>
      <c r="CF9" s="28">
        <f>AJ9/1.01</f>
        <v>0.5767159255949788</v>
      </c>
      <c r="CG9" s="28">
        <f>AK9/2.97</f>
        <v>0.5591057934537896</v>
      </c>
      <c r="CH9"/>
      <c r="CI9" s="28">
        <f>AM9/3.05</f>
        <v>0.4949263046062985</v>
      </c>
      <c r="CJ9" s="28">
        <f>AN9/0.455</f>
        <v>0.505552195838279</v>
      </c>
      <c r="CK9" s="28">
        <f>AO9/28</f>
        <v>0.6071428571428571</v>
      </c>
      <c r="CL9" s="28">
        <f t="shared" si="13"/>
        <v>0.9756639636541082</v>
      </c>
      <c r="CM9" s="28">
        <f t="shared" si="14"/>
        <v>1.9713318014693613</v>
      </c>
    </row>
    <row r="10" spans="1:91" s="42" customFormat="1" ht="13.5">
      <c r="A10" s="34" t="s">
        <v>46</v>
      </c>
      <c r="B10" s="35">
        <v>6.489532929329293</v>
      </c>
      <c r="C10" s="35">
        <v>125.05883501035011</v>
      </c>
      <c r="D10" s="36">
        <v>3</v>
      </c>
      <c r="E10" s="36">
        <v>4</v>
      </c>
      <c r="F10" s="34" t="s">
        <v>47</v>
      </c>
      <c r="G10" s="37">
        <v>55.995</v>
      </c>
      <c r="H10" s="37">
        <v>0.592</v>
      </c>
      <c r="I10" s="37">
        <v>16.942</v>
      </c>
      <c r="J10" s="38"/>
      <c r="K10" s="37">
        <v>6.573039</v>
      </c>
      <c r="L10" s="38"/>
      <c r="M10" s="37">
        <v>0.321</v>
      </c>
      <c r="N10" s="37">
        <v>4.918</v>
      </c>
      <c r="O10" s="37">
        <v>3.805</v>
      </c>
      <c r="P10" s="37">
        <v>4.133</v>
      </c>
      <c r="Q10" s="37">
        <v>1.263</v>
      </c>
      <c r="R10" s="37">
        <v>0.137</v>
      </c>
      <c r="S10" s="37">
        <v>1.074532420201049</v>
      </c>
      <c r="T10" s="38"/>
      <c r="U10" s="37">
        <f aca="true" t="shared" si="15" ref="U10:U47">G10+H10+I10+K10+M10+N10+O10+P10+Q10+R10+S10</f>
        <v>95.75357142020106</v>
      </c>
      <c r="V10" s="39">
        <v>30</v>
      </c>
      <c r="W10" s="39">
        <v>118</v>
      </c>
      <c r="X10" s="40">
        <v>3</v>
      </c>
      <c r="Y10" s="39">
        <v>487</v>
      </c>
      <c r="Z10" s="39">
        <v>103</v>
      </c>
      <c r="AA10" s="37">
        <v>8.106002967777897</v>
      </c>
      <c r="AB10" s="37">
        <v>18.295803733197406</v>
      </c>
      <c r="AC10" s="37">
        <v>2.4210888836079842</v>
      </c>
      <c r="AD10" s="37">
        <v>10.303696119849523</v>
      </c>
      <c r="AE10" s="37">
        <v>2.3179483505419425</v>
      </c>
      <c r="AF10" s="37">
        <v>0.7513686613457977</v>
      </c>
      <c r="AG10" s="37">
        <v>2.1935597475768196</v>
      </c>
      <c r="AH10" s="37">
        <v>0.34034328947109704</v>
      </c>
      <c r="AI10" s="37">
        <v>2.0334382813830247</v>
      </c>
      <c r="AJ10" s="37">
        <v>0.44538686448112685</v>
      </c>
      <c r="AK10" s="37">
        <v>1.321158072815031</v>
      </c>
      <c r="AL10" s="39"/>
      <c r="AM10" s="37">
        <v>1.3259787663830451</v>
      </c>
      <c r="AN10" s="37">
        <v>0.2144259254805641</v>
      </c>
      <c r="AO10" s="40">
        <v>11</v>
      </c>
      <c r="AP10" s="37">
        <v>26.090256537467283</v>
      </c>
      <c r="AQ10" s="39">
        <v>16</v>
      </c>
      <c r="AR10" s="39">
        <v>61</v>
      </c>
      <c r="AS10" s="39">
        <v>20</v>
      </c>
      <c r="AT10" s="39">
        <v>196</v>
      </c>
      <c r="AU10" s="39">
        <v>387</v>
      </c>
      <c r="AV10" s="39">
        <v>520</v>
      </c>
      <c r="AW10" s="39">
        <v>56</v>
      </c>
      <c r="AX10" s="37">
        <v>1.665938168524974</v>
      </c>
      <c r="AY10" s="37">
        <v>1.8744760160075589</v>
      </c>
      <c r="AZ10" s="37">
        <v>0.6573394569670112</v>
      </c>
      <c r="BA10" s="37">
        <v>0.1665801663228229</v>
      </c>
      <c r="BB10" s="37">
        <v>2.5000942681455154</v>
      </c>
      <c r="BC10" s="28">
        <f aca="true" t="shared" si="16" ref="BC10:BC47">Y10/AO10</f>
        <v>44.27272727272727</v>
      </c>
      <c r="BD10" s="28">
        <f aca="true" t="shared" si="17" ref="BD10:BD47">Y10/Z10</f>
        <v>4.728155339805825</v>
      </c>
      <c r="BE10" s="28">
        <f aca="true" t="shared" si="18" ref="BE10:BE47">W10/Z10</f>
        <v>1.145631067961165</v>
      </c>
      <c r="BF10" s="28">
        <f aca="true" t="shared" si="19" ref="BF10:BF47">X10/Z10</f>
        <v>0.02912621359223301</v>
      </c>
      <c r="BG10" s="41">
        <f aca="true" t="shared" si="20" ref="BG10:BG47">X10/AO10</f>
        <v>0.2727272727272727</v>
      </c>
      <c r="BH10" s="41">
        <f aca="true" t="shared" si="21" ref="BH10:BH43">AY10/Z10</f>
        <v>0.018198796271918047</v>
      </c>
      <c r="BI10" s="28">
        <f aca="true" t="shared" si="22" ref="BI10:BI47">AT10/AP10</f>
        <v>7.512383012352961</v>
      </c>
      <c r="BJ10" s="41">
        <f aca="true" t="shared" si="23" ref="BJ10:BJ47">AT10/AO10</f>
        <v>17.818181818181817</v>
      </c>
      <c r="BK10" s="28">
        <v>2.3503591177048473</v>
      </c>
      <c r="BL10" s="28">
        <f aca="true" t="shared" si="24" ref="BL10:BL47">((O10/56.079)+(P10/61.979)+(Q10/94.196))/(I10/101.961)</f>
        <v>0.8903550842514909</v>
      </c>
      <c r="BM10" s="28">
        <f aca="true" t="shared" si="25" ref="BM10:BM47">I10/H10</f>
        <v>28.618243243243246</v>
      </c>
      <c r="BN10" s="28">
        <f aca="true" t="shared" si="26" ref="BN10:BN47">K10/N10</f>
        <v>1.3365268401789343</v>
      </c>
      <c r="BO10" s="19">
        <f aca="true" t="shared" si="27" ref="BO10:BO47">(N10/40.304)/((N10/40.304)+(0.8*K10/71.8464))*100</f>
        <v>62.507578818348634</v>
      </c>
      <c r="BP10"/>
      <c r="BQ10"/>
      <c r="BR10"/>
      <c r="BS10"/>
      <c r="BT10"/>
      <c r="BU10"/>
      <c r="BV10" s="32"/>
      <c r="BW10" s="28">
        <f>AA10/2.5</f>
        <v>3.2424011871111587</v>
      </c>
      <c r="BX10" s="28">
        <f>AB10/7.5</f>
        <v>2.439440497759654</v>
      </c>
      <c r="BY10" s="28">
        <f>AC10/1.32</f>
        <v>1.8341582451575638</v>
      </c>
      <c r="BZ10" s="28">
        <f>AD10/7.3</f>
        <v>1.411465221897195</v>
      </c>
      <c r="CA10" s="28">
        <f>AE10/2.63</f>
        <v>0.8813491827155675</v>
      </c>
      <c r="CB10" s="28">
        <f>AF10/1.02</f>
        <v>0.73663594249588</v>
      </c>
      <c r="CC10" s="28">
        <f>AG10/3.68</f>
        <v>0.5960760183632662</v>
      </c>
      <c r="CD10" s="28">
        <f>AH10/0.67</f>
        <v>0.5079750589120852</v>
      </c>
      <c r="CE10" s="28">
        <f>AI10/4.55</f>
        <v>0.4469095123918736</v>
      </c>
      <c r="CF10" s="28">
        <f>AJ10/1.01</f>
        <v>0.44097709354567016</v>
      </c>
      <c r="CG10" s="28">
        <f>AK10/2.97</f>
        <v>0.44483436795118886</v>
      </c>
      <c r="CH10"/>
      <c r="CI10" s="28">
        <f>AM10/3.05</f>
        <v>0.43474713651903124</v>
      </c>
      <c r="CJ10" s="28">
        <f>AN10/0.455</f>
        <v>0.47126577028695404</v>
      </c>
      <c r="CK10" s="28">
        <f>AO10/28</f>
        <v>0.39285714285714285</v>
      </c>
      <c r="CL10" s="28">
        <f aca="true" t="shared" si="28" ref="CL10:CL43">CB10/10^(((17/18)*LOG(CA10))-((1/6)*LOG(BZ10))+((2/9)*LOG(CD10)))</f>
        <v>1.0218118962135794</v>
      </c>
      <c r="CM10" s="28">
        <f aca="true" t="shared" si="29" ref="CM10:CM43">CL10/CI10</f>
        <v>2.350359117704848</v>
      </c>
    </row>
    <row r="11" spans="1:91" s="42" customFormat="1" ht="13.5">
      <c r="A11" s="34" t="s">
        <v>46</v>
      </c>
      <c r="B11" s="35">
        <v>6.51510018500185</v>
      </c>
      <c r="C11" s="35">
        <v>125.00505947259472</v>
      </c>
      <c r="D11" s="36">
        <v>5</v>
      </c>
      <c r="E11" s="36">
        <v>9</v>
      </c>
      <c r="F11" s="34" t="s">
        <v>48</v>
      </c>
      <c r="G11" s="37">
        <v>58.14</v>
      </c>
      <c r="H11" s="37">
        <v>0.558</v>
      </c>
      <c r="I11" s="37">
        <v>15.03</v>
      </c>
      <c r="J11" s="38"/>
      <c r="K11" s="37">
        <v>5.551766000000001</v>
      </c>
      <c r="L11" s="38"/>
      <c r="M11" s="37">
        <v>0.136</v>
      </c>
      <c r="N11" s="37">
        <v>4.77</v>
      </c>
      <c r="O11" s="37">
        <v>4.44</v>
      </c>
      <c r="P11" s="37">
        <v>4.32</v>
      </c>
      <c r="Q11" s="37">
        <v>0.811</v>
      </c>
      <c r="R11" s="37">
        <v>0.159</v>
      </c>
      <c r="S11" s="37">
        <v>0.004</v>
      </c>
      <c r="T11" s="38"/>
      <c r="U11" s="37">
        <f t="shared" si="15"/>
        <v>93.91976600000001</v>
      </c>
      <c r="V11" s="39">
        <v>13</v>
      </c>
      <c r="W11" s="39">
        <v>199</v>
      </c>
      <c r="X11" s="40">
        <v>4</v>
      </c>
      <c r="Y11" s="39">
        <v>313</v>
      </c>
      <c r="Z11" s="39">
        <v>117</v>
      </c>
      <c r="AA11" s="37">
        <v>10.42284053447267</v>
      </c>
      <c r="AB11" s="37">
        <v>23.053587050494045</v>
      </c>
      <c r="AC11" s="37">
        <v>3.177784235202589</v>
      </c>
      <c r="AD11" s="37">
        <v>13.415340786160442</v>
      </c>
      <c r="AE11" s="37">
        <v>2.895709034111854</v>
      </c>
      <c r="AF11" s="37">
        <v>0.7459371971075394</v>
      </c>
      <c r="AG11" s="37">
        <v>2.7918129513390775</v>
      </c>
      <c r="AH11" s="37">
        <v>0.4215156333194794</v>
      </c>
      <c r="AI11" s="37">
        <v>2.527892002706963</v>
      </c>
      <c r="AJ11" s="37">
        <v>0.5521422904474439</v>
      </c>
      <c r="AK11" s="37">
        <v>1.6073077820364852</v>
      </c>
      <c r="AL11" s="37">
        <v>0.23234671161456952</v>
      </c>
      <c r="AM11" s="37">
        <v>1.5781320956391198</v>
      </c>
      <c r="AN11" s="37">
        <v>0.24704453478372787</v>
      </c>
      <c r="AO11" s="40">
        <v>17</v>
      </c>
      <c r="AP11" s="37">
        <v>24.983679151310163</v>
      </c>
      <c r="AQ11" s="39">
        <v>20</v>
      </c>
      <c r="AR11" s="39">
        <v>98</v>
      </c>
      <c r="AS11" s="39">
        <v>33</v>
      </c>
      <c r="AT11" s="39">
        <v>190</v>
      </c>
      <c r="AU11" s="39">
        <v>24</v>
      </c>
      <c r="AV11" s="39">
        <v>86</v>
      </c>
      <c r="AW11" s="39">
        <v>11</v>
      </c>
      <c r="AX11" s="37">
        <v>0.3321492055394385</v>
      </c>
      <c r="AY11" s="37">
        <v>2.2484838354202474</v>
      </c>
      <c r="AZ11" s="37">
        <v>0.8561024786106699</v>
      </c>
      <c r="BA11" s="37">
        <v>0.45095337410717395</v>
      </c>
      <c r="BB11" s="37">
        <v>2.7497325752333746</v>
      </c>
      <c r="BC11" s="28">
        <f t="shared" si="16"/>
        <v>18.41176470588235</v>
      </c>
      <c r="BD11" s="28">
        <f t="shared" si="17"/>
        <v>2.675213675213675</v>
      </c>
      <c r="BE11" s="28">
        <f t="shared" si="18"/>
        <v>1.7008547008547008</v>
      </c>
      <c r="BF11" s="28">
        <f t="shared" si="19"/>
        <v>0.03418803418803419</v>
      </c>
      <c r="BG11" s="41">
        <f t="shared" si="20"/>
        <v>0.23529411764705882</v>
      </c>
      <c r="BH11" s="41">
        <f t="shared" si="21"/>
        <v>0.019217810559147414</v>
      </c>
      <c r="BI11" s="28">
        <f t="shared" si="22"/>
        <v>7.6049647791781005</v>
      </c>
      <c r="BJ11" s="41">
        <f t="shared" si="23"/>
        <v>11.176470588235293</v>
      </c>
      <c r="BK11" s="28">
        <v>1.5832618619632326</v>
      </c>
      <c r="BL11" s="28">
        <f t="shared" si="24"/>
        <v>1.0683501905712511</v>
      </c>
      <c r="BM11" s="28">
        <f t="shared" si="25"/>
        <v>26.935483870967737</v>
      </c>
      <c r="BN11" s="28">
        <f t="shared" si="26"/>
        <v>1.163892243186583</v>
      </c>
      <c r="BO11" s="19">
        <f t="shared" si="27"/>
        <v>65.68873149419122</v>
      </c>
      <c r="BP11"/>
      <c r="BQ11"/>
      <c r="BR11"/>
      <c r="BS11"/>
      <c r="BT11"/>
      <c r="BU11"/>
      <c r="BV11" s="32"/>
      <c r="BW11" s="28">
        <f>AA11/2.5</f>
        <v>4.169136213789068</v>
      </c>
      <c r="BX11" s="28">
        <f>AB11/7.5</f>
        <v>3.0738116067325394</v>
      </c>
      <c r="BY11" s="28">
        <f>AC11/1.32</f>
        <v>2.4074122993959004</v>
      </c>
      <c r="BZ11" s="28">
        <f>AD11/7.3</f>
        <v>1.8377179159123893</v>
      </c>
      <c r="CA11" s="28">
        <f>AE11/2.63</f>
        <v>1.1010300509931004</v>
      </c>
      <c r="CB11" s="28">
        <f>AF11/1.02</f>
        <v>0.7313109775564112</v>
      </c>
      <c r="CC11" s="28">
        <f>AG11/3.68</f>
        <v>0.7586448237334449</v>
      </c>
      <c r="CD11" s="28">
        <f>AH11/0.67</f>
        <v>0.629127810924596</v>
      </c>
      <c r="CE11" s="28">
        <f>AI11/4.55</f>
        <v>0.5555806599355964</v>
      </c>
      <c r="CF11" s="28">
        <f>AJ11/1.01</f>
        <v>0.5466755350964791</v>
      </c>
      <c r="CG11" s="28">
        <f>AK11/2.97</f>
        <v>0.541181071392756</v>
      </c>
      <c r="CH11" s="28">
        <f>AL11/0.456</f>
        <v>0.5095322623126525</v>
      </c>
      <c r="CI11" s="28">
        <f>AM11/3.05</f>
        <v>0.517420359225941</v>
      </c>
      <c r="CJ11" s="28">
        <f>AN11/0.455</f>
        <v>0.5429550215026986</v>
      </c>
      <c r="CK11" s="28">
        <f>AO11/28</f>
        <v>0.6071428571428571</v>
      </c>
      <c r="CL11" s="28">
        <f t="shared" si="28"/>
        <v>0.819211921365748</v>
      </c>
      <c r="CM11" s="28">
        <f t="shared" si="29"/>
        <v>1.5832618619632326</v>
      </c>
    </row>
    <row r="12" spans="1:91" s="42" customFormat="1" ht="13.5">
      <c r="A12" s="34" t="s">
        <v>46</v>
      </c>
      <c r="B12" s="35">
        <v>6.491327447274473</v>
      </c>
      <c r="C12" s="35">
        <v>125.04672988929889</v>
      </c>
      <c r="D12" s="36">
        <v>5</v>
      </c>
      <c r="E12" s="36">
        <v>9</v>
      </c>
      <c r="F12" s="34" t="s">
        <v>49</v>
      </c>
      <c r="G12" s="37">
        <v>56.13</v>
      </c>
      <c r="H12" s="37">
        <v>0.588</v>
      </c>
      <c r="I12" s="37">
        <v>16.957</v>
      </c>
      <c r="J12" s="38"/>
      <c r="K12" s="37">
        <v>6.3669848</v>
      </c>
      <c r="L12" s="38"/>
      <c r="M12" s="37">
        <v>0.554</v>
      </c>
      <c r="N12" s="37">
        <v>4.485</v>
      </c>
      <c r="O12" s="37">
        <v>5.56</v>
      </c>
      <c r="P12" s="37">
        <v>3.931</v>
      </c>
      <c r="Q12" s="37">
        <v>0.512</v>
      </c>
      <c r="R12" s="37">
        <v>0.166</v>
      </c>
      <c r="S12" s="37">
        <v>3.587</v>
      </c>
      <c r="T12" s="38"/>
      <c r="U12" s="37">
        <f t="shared" si="15"/>
        <v>98.83698480000001</v>
      </c>
      <c r="V12" s="38">
        <v>20.5</v>
      </c>
      <c r="W12" s="38">
        <v>40</v>
      </c>
      <c r="X12" s="40">
        <v>2</v>
      </c>
      <c r="Y12" s="38">
        <v>464</v>
      </c>
      <c r="Z12" s="38">
        <v>78</v>
      </c>
      <c r="AA12" s="37">
        <v>7.985804060924146</v>
      </c>
      <c r="AB12" s="37">
        <v>19.215750408894717</v>
      </c>
      <c r="AC12" s="37">
        <v>2.5613318400074476</v>
      </c>
      <c r="AD12" s="37">
        <v>11.342410676009042</v>
      </c>
      <c r="AE12" s="37">
        <v>2.6952016972521067</v>
      </c>
      <c r="AF12" s="37">
        <v>0.8420182936211005</v>
      </c>
      <c r="AG12" s="37">
        <v>2.6363232097032707</v>
      </c>
      <c r="AH12" s="37">
        <v>0.41435898943401384</v>
      </c>
      <c r="AI12" s="37">
        <v>2.6407088772418996</v>
      </c>
      <c r="AJ12" s="37">
        <v>0.5472941253822741</v>
      </c>
      <c r="AK12" s="37">
        <v>1.632843129529637</v>
      </c>
      <c r="AL12" s="37"/>
      <c r="AM12" s="37">
        <v>1.5934911665546498</v>
      </c>
      <c r="AN12" s="37">
        <v>0.2581276455574958</v>
      </c>
      <c r="AO12" s="40">
        <v>16.909844267045443</v>
      </c>
      <c r="AP12" s="37">
        <v>23.841436215461037</v>
      </c>
      <c r="AQ12" s="38">
        <v>7</v>
      </c>
      <c r="AR12" s="38">
        <v>15</v>
      </c>
      <c r="AS12" s="38">
        <v>20</v>
      </c>
      <c r="AT12" s="38">
        <v>212</v>
      </c>
      <c r="AU12" s="38">
        <v>173</v>
      </c>
      <c r="AV12" s="38">
        <v>1190</v>
      </c>
      <c r="AW12" s="39">
        <v>1171</v>
      </c>
      <c r="AX12" s="37">
        <v>1.0266243994987934</v>
      </c>
      <c r="AY12" s="37">
        <v>1.2124577600067723</v>
      </c>
      <c r="AZ12" s="37">
        <v>0.4711887614815236</v>
      </c>
      <c r="BA12" s="37">
        <v>0.09188190051487362</v>
      </c>
      <c r="BB12" s="37">
        <v>1.9896421015868713</v>
      </c>
      <c r="BC12" s="28">
        <f t="shared" si="16"/>
        <v>27.439637685147762</v>
      </c>
      <c r="BD12" s="28">
        <f t="shared" si="17"/>
        <v>5.948717948717949</v>
      </c>
      <c r="BE12" s="28">
        <f t="shared" si="18"/>
        <v>0.5128205128205128</v>
      </c>
      <c r="BF12" s="28">
        <f t="shared" si="19"/>
        <v>0.02564102564102564</v>
      </c>
      <c r="BG12" s="41">
        <f t="shared" si="20"/>
        <v>0.11827430036701622</v>
      </c>
      <c r="BH12" s="41">
        <f t="shared" si="21"/>
        <v>0.01554433025649708</v>
      </c>
      <c r="BI12" s="28">
        <f t="shared" si="22"/>
        <v>8.89208175565024</v>
      </c>
      <c r="BJ12" s="41">
        <f t="shared" si="23"/>
        <v>12.53707583890372</v>
      </c>
      <c r="BK12" s="28">
        <v>1.848848392420183</v>
      </c>
      <c r="BL12" s="28">
        <f t="shared" si="24"/>
        <v>1.0102059882578425</v>
      </c>
      <c r="BM12" s="28">
        <f t="shared" si="25"/>
        <v>28.83843537414966</v>
      </c>
      <c r="BN12" s="28">
        <f t="shared" si="26"/>
        <v>1.4196175696767</v>
      </c>
      <c r="BO12" s="19">
        <f t="shared" si="27"/>
        <v>61.08379393461827</v>
      </c>
      <c r="BP12"/>
      <c r="BQ12"/>
      <c r="BR12"/>
      <c r="BS12"/>
      <c r="BT12"/>
      <c r="BU12"/>
      <c r="BV12" s="32"/>
      <c r="BW12" s="28">
        <f>AA12/2.5</f>
        <v>3.194321624369658</v>
      </c>
      <c r="BX12" s="28">
        <f>AB12/7.5</f>
        <v>2.562100054519296</v>
      </c>
      <c r="BY12" s="28">
        <f>AC12/1.32</f>
        <v>1.940402909096551</v>
      </c>
      <c r="BZ12" s="28">
        <f>AD12/7.3</f>
        <v>1.5537548871245264</v>
      </c>
      <c r="CA12" s="28">
        <f>AE12/2.63</f>
        <v>1.024791519867721</v>
      </c>
      <c r="CB12" s="28">
        <f>AF12/1.02</f>
        <v>0.8255081310010789</v>
      </c>
      <c r="CC12" s="28">
        <f>AG12/3.68</f>
        <v>0.7163921765498018</v>
      </c>
      <c r="CD12" s="28">
        <f>AH12/0.67</f>
        <v>0.6184462528865878</v>
      </c>
      <c r="CE12" s="28">
        <f>AI12/4.55</f>
        <v>0.5803755774158021</v>
      </c>
      <c r="CF12" s="28">
        <f>AJ12/1.01</f>
        <v>0.5418753716656178</v>
      </c>
      <c r="CG12" s="28">
        <f>AK12/2.97</f>
        <v>0.5497788314914602</v>
      </c>
      <c r="CH12"/>
      <c r="CI12" s="28">
        <f>AM12/3.05</f>
        <v>0.5224561201818524</v>
      </c>
      <c r="CJ12" s="28">
        <f>AN12/0.455</f>
        <v>0.567313506719771</v>
      </c>
      <c r="CK12" s="28">
        <f>AO12/28</f>
        <v>0.6039230095373372</v>
      </c>
      <c r="CL12" s="28">
        <f t="shared" si="28"/>
        <v>0.9659421579083037</v>
      </c>
      <c r="CM12" s="28">
        <f t="shared" si="29"/>
        <v>1.848848392420183</v>
      </c>
    </row>
    <row r="13" spans="1:91" s="42" customFormat="1" ht="13.5">
      <c r="A13" s="34" t="s">
        <v>46</v>
      </c>
      <c r="B13" s="35">
        <v>6.519540229402294</v>
      </c>
      <c r="C13" s="35">
        <v>125.00397946179461</v>
      </c>
      <c r="D13" s="36">
        <v>5</v>
      </c>
      <c r="E13" s="36">
        <v>9</v>
      </c>
      <c r="F13" s="34" t="s">
        <v>52</v>
      </c>
      <c r="G13" s="37">
        <v>57.933</v>
      </c>
      <c r="H13" s="37">
        <v>0.564</v>
      </c>
      <c r="I13" s="37">
        <v>14.442</v>
      </c>
      <c r="J13" s="38"/>
      <c r="K13" s="37">
        <v>5.6975336</v>
      </c>
      <c r="L13" s="38"/>
      <c r="M13" s="37">
        <v>0.14</v>
      </c>
      <c r="N13" s="37">
        <v>4.991</v>
      </c>
      <c r="O13" s="37">
        <v>5.117</v>
      </c>
      <c r="P13" s="37">
        <v>4.101</v>
      </c>
      <c r="Q13" s="37">
        <v>0.884</v>
      </c>
      <c r="R13" s="37">
        <v>0.158</v>
      </c>
      <c r="S13" s="37">
        <v>0.021</v>
      </c>
      <c r="T13" s="38"/>
      <c r="U13" s="37">
        <f t="shared" si="15"/>
        <v>94.0485336</v>
      </c>
      <c r="V13" s="38">
        <v>11</v>
      </c>
      <c r="W13" s="38">
        <v>310</v>
      </c>
      <c r="X13" s="40">
        <v>2</v>
      </c>
      <c r="Y13" s="38">
        <v>268</v>
      </c>
      <c r="Z13" s="38">
        <v>110</v>
      </c>
      <c r="AA13" s="37">
        <v>8.706857398021631</v>
      </c>
      <c r="AB13" s="37">
        <v>20.34241876304034</v>
      </c>
      <c r="AC13" s="37">
        <v>2.8263495640640803</v>
      </c>
      <c r="AD13" s="37">
        <v>11.86741823849242</v>
      </c>
      <c r="AE13" s="37">
        <v>2.714988871581235</v>
      </c>
      <c r="AF13" s="37">
        <v>0.7234940828295449</v>
      </c>
      <c r="AG13" s="37">
        <v>2.5660425092677706</v>
      </c>
      <c r="AH13" s="37">
        <v>0.42456807561240206</v>
      </c>
      <c r="AI13" s="37">
        <v>2.370095802891461</v>
      </c>
      <c r="AJ13" s="37">
        <v>0.5290290758934549</v>
      </c>
      <c r="AK13" s="37">
        <v>1.6584308071024896</v>
      </c>
      <c r="AL13" s="37"/>
      <c r="AM13" s="37">
        <v>1.5820554701335823</v>
      </c>
      <c r="AN13" s="37">
        <v>0.2536203068957035</v>
      </c>
      <c r="AO13" s="40">
        <v>16.043754654923035</v>
      </c>
      <c r="AP13" s="37">
        <v>25.83080441016435</v>
      </c>
      <c r="AQ13" s="38">
        <v>20</v>
      </c>
      <c r="AR13" s="38">
        <v>99</v>
      </c>
      <c r="AS13" s="38">
        <v>26</v>
      </c>
      <c r="AT13" s="38">
        <v>184</v>
      </c>
      <c r="AU13" s="38">
        <v>2</v>
      </c>
      <c r="AV13" s="38">
        <v>104</v>
      </c>
      <c r="AW13" s="39">
        <v>6</v>
      </c>
      <c r="AX13" s="37">
        <v>0.13121594009322868</v>
      </c>
      <c r="AY13" s="37">
        <v>2.0229681332506946</v>
      </c>
      <c r="AZ13" s="37">
        <v>0.7698098664037009</v>
      </c>
      <c r="BA13" s="37">
        <v>0.14672207116836655</v>
      </c>
      <c r="BB13" s="37">
        <v>2.7954260578461048</v>
      </c>
      <c r="BC13" s="28">
        <f t="shared" si="16"/>
        <v>16.704319267171297</v>
      </c>
      <c r="BD13" s="28">
        <f t="shared" si="17"/>
        <v>2.4363636363636365</v>
      </c>
      <c r="BE13" s="28">
        <f t="shared" si="18"/>
        <v>2.8181818181818183</v>
      </c>
      <c r="BF13" s="28">
        <f t="shared" si="19"/>
        <v>0.01818181818181818</v>
      </c>
      <c r="BG13" s="41">
        <f t="shared" si="20"/>
        <v>0.124659099008741</v>
      </c>
      <c r="BH13" s="41">
        <f t="shared" si="21"/>
        <v>0.018390619393188132</v>
      </c>
      <c r="BI13" s="28">
        <f t="shared" si="22"/>
        <v>7.12327796991086</v>
      </c>
      <c r="BJ13" s="41">
        <f t="shared" si="23"/>
        <v>11.468637108804172</v>
      </c>
      <c r="BK13" s="28">
        <v>1.5924600531449034</v>
      </c>
      <c r="BL13" s="28">
        <f t="shared" si="24"/>
        <v>1.1776032200015523</v>
      </c>
      <c r="BM13" s="28">
        <f t="shared" si="25"/>
        <v>25.606382978723406</v>
      </c>
      <c r="BN13" s="28">
        <f t="shared" si="26"/>
        <v>1.1415615307553597</v>
      </c>
      <c r="BO13" s="19">
        <f t="shared" si="27"/>
        <v>66.12402870585072</v>
      </c>
      <c r="BP13"/>
      <c r="BQ13"/>
      <c r="BR13"/>
      <c r="BS13"/>
      <c r="BT13"/>
      <c r="BU13"/>
      <c r="BV13" s="32"/>
      <c r="BW13" s="28">
        <f>AA13/2.5</f>
        <v>3.4827429592086525</v>
      </c>
      <c r="BX13" s="28">
        <f>AB13/7.5</f>
        <v>2.712322501738712</v>
      </c>
      <c r="BY13" s="28">
        <f>AC13/1.32</f>
        <v>2.1411739121697577</v>
      </c>
      <c r="BZ13" s="28">
        <f>AD13/7.3</f>
        <v>1.6256737313003315</v>
      </c>
      <c r="CA13" s="28">
        <f>AE13/2.63</f>
        <v>1.0323151602970477</v>
      </c>
      <c r="CB13" s="28">
        <f>AF13/1.02</f>
        <v>0.7093079243426911</v>
      </c>
      <c r="CC13" s="28">
        <f>AG13/3.68</f>
        <v>0.6972941601271115</v>
      </c>
      <c r="CD13" s="28">
        <f>AH13/0.67</f>
        <v>0.6336836949438837</v>
      </c>
      <c r="CE13" s="28">
        <f>AI13/4.55</f>
        <v>0.5209001764596618</v>
      </c>
      <c r="CF13" s="28">
        <f>AJ13/1.01</f>
        <v>0.5237911642509455</v>
      </c>
      <c r="CG13" s="28">
        <f>AK13/2.97</f>
        <v>0.5583942111456194</v>
      </c>
      <c r="CH13"/>
      <c r="CI13" s="28">
        <f>AM13/3.05</f>
        <v>0.5187067115192073</v>
      </c>
      <c r="CJ13" s="28">
        <f>AN13/0.455</f>
        <v>0.5574072679026449</v>
      </c>
      <c r="CK13" s="28">
        <f>AO13/28</f>
        <v>0.5729912376758227</v>
      </c>
      <c r="CL13" s="28">
        <f t="shared" si="28"/>
        <v>0.8260197173924951</v>
      </c>
      <c r="CM13" s="28">
        <f t="shared" si="29"/>
        <v>1.5924600531449038</v>
      </c>
    </row>
    <row r="14" spans="1:91" s="42" customFormat="1" ht="13.5">
      <c r="A14" s="34" t="s">
        <v>46</v>
      </c>
      <c r="B14" s="35">
        <v>6.535265386653866</v>
      </c>
      <c r="C14" s="35">
        <v>125.03669478894788</v>
      </c>
      <c r="D14" s="36">
        <v>5</v>
      </c>
      <c r="E14" s="36">
        <v>9</v>
      </c>
      <c r="F14" s="34" t="s">
        <v>36</v>
      </c>
      <c r="G14" s="37">
        <v>56.713</v>
      </c>
      <c r="H14" s="37">
        <v>0.618</v>
      </c>
      <c r="I14" s="37">
        <v>15.531</v>
      </c>
      <c r="J14" s="38"/>
      <c r="K14" s="37">
        <v>6.5217504</v>
      </c>
      <c r="L14" s="38"/>
      <c r="M14" s="37">
        <v>0.126</v>
      </c>
      <c r="N14" s="37">
        <v>3.986</v>
      </c>
      <c r="O14" s="37">
        <v>6.293</v>
      </c>
      <c r="P14" s="37">
        <v>4.436</v>
      </c>
      <c r="Q14" s="37">
        <v>1.554</v>
      </c>
      <c r="R14" s="37">
        <v>0.18</v>
      </c>
      <c r="S14" s="37">
        <v>0.008810925547679122</v>
      </c>
      <c r="T14" s="38"/>
      <c r="U14" s="37">
        <f t="shared" si="15"/>
        <v>95.96756132554772</v>
      </c>
      <c r="V14" s="39">
        <v>23</v>
      </c>
      <c r="W14" s="39">
        <v>147</v>
      </c>
      <c r="X14" s="40">
        <v>2</v>
      </c>
      <c r="Y14" s="39">
        <v>398</v>
      </c>
      <c r="Z14" s="39">
        <v>84</v>
      </c>
      <c r="AA14" s="37">
        <v>8.326620294116484</v>
      </c>
      <c r="AB14" s="37">
        <v>19.5223590403075</v>
      </c>
      <c r="AC14" s="37">
        <v>2.639367498109985</v>
      </c>
      <c r="AD14" s="37">
        <v>11.678013872169416</v>
      </c>
      <c r="AE14" s="37">
        <v>2.8035851455167986</v>
      </c>
      <c r="AF14" s="37">
        <v>0.8286418256383856</v>
      </c>
      <c r="AG14" s="37">
        <v>2.918914863473608</v>
      </c>
      <c r="AH14" s="37">
        <v>0.4849666563960771</v>
      </c>
      <c r="AI14" s="37">
        <v>2.9836044374848543</v>
      </c>
      <c r="AJ14" s="37">
        <v>0.6626773800754976</v>
      </c>
      <c r="AK14" s="37">
        <v>1.9650997701500446</v>
      </c>
      <c r="AL14" s="39"/>
      <c r="AM14" s="37">
        <v>1.922406408735232</v>
      </c>
      <c r="AN14" s="37">
        <v>0.32021772347425465</v>
      </c>
      <c r="AO14" s="40">
        <v>16</v>
      </c>
      <c r="AP14" s="37">
        <v>29.357277332064307</v>
      </c>
      <c r="AQ14" s="39">
        <v>14</v>
      </c>
      <c r="AR14" s="39">
        <v>36</v>
      </c>
      <c r="AS14" s="39">
        <v>28</v>
      </c>
      <c r="AT14" s="39">
        <v>218</v>
      </c>
      <c r="AU14" s="39">
        <v>177</v>
      </c>
      <c r="AV14" s="39">
        <v>61</v>
      </c>
      <c r="AW14" s="39">
        <v>7</v>
      </c>
      <c r="AX14" s="37">
        <v>0.5701820077782234</v>
      </c>
      <c r="AY14" s="37">
        <v>1.6266422237632923</v>
      </c>
      <c r="AZ14" s="37">
        <v>0.6022989477938956</v>
      </c>
      <c r="BA14" s="37">
        <v>0.17089364628678927</v>
      </c>
      <c r="BB14" s="37">
        <v>2.747194087958175</v>
      </c>
      <c r="BC14" s="28">
        <f t="shared" si="16"/>
        <v>24.875</v>
      </c>
      <c r="BD14" s="28">
        <f t="shared" si="17"/>
        <v>4.738095238095238</v>
      </c>
      <c r="BE14" s="28">
        <f t="shared" si="18"/>
        <v>1.75</v>
      </c>
      <c r="BF14" s="28">
        <f t="shared" si="19"/>
        <v>0.023809523809523808</v>
      </c>
      <c r="BG14" s="41">
        <f t="shared" si="20"/>
        <v>0.125</v>
      </c>
      <c r="BH14" s="41">
        <f t="shared" si="21"/>
        <v>0.01936478837813443</v>
      </c>
      <c r="BI14" s="28">
        <f t="shared" si="22"/>
        <v>7.425756739433676</v>
      </c>
      <c r="BJ14" s="41">
        <f t="shared" si="23"/>
        <v>13.625</v>
      </c>
      <c r="BK14" s="28">
        <v>1.4099537609151647</v>
      </c>
      <c r="BL14" s="28">
        <f t="shared" si="24"/>
        <v>1.314882908294176</v>
      </c>
      <c r="BM14" s="28">
        <f t="shared" si="25"/>
        <v>25.13106796116505</v>
      </c>
      <c r="BN14" s="28">
        <f t="shared" si="26"/>
        <v>1.6361641746111388</v>
      </c>
      <c r="BO14" s="19">
        <f t="shared" si="27"/>
        <v>57.66091128791187</v>
      </c>
      <c r="BP14"/>
      <c r="BQ14"/>
      <c r="BR14"/>
      <c r="BS14"/>
      <c r="BT14"/>
      <c r="BU14"/>
      <c r="BV14" s="32"/>
      <c r="BW14" s="28">
        <f>AA14/2.5</f>
        <v>3.330648117646594</v>
      </c>
      <c r="BX14" s="28">
        <f>AB14/7.5</f>
        <v>2.6029812053743333</v>
      </c>
      <c r="BY14" s="28">
        <f>AC14/1.32</f>
        <v>1.9995208319015036</v>
      </c>
      <c r="BZ14" s="28">
        <f>AD14/7.3</f>
        <v>1.5997279276944405</v>
      </c>
      <c r="CA14" s="28">
        <f>AE14/2.63</f>
        <v>1.0660019564702656</v>
      </c>
      <c r="CB14" s="28">
        <f>AF14/1.02</f>
        <v>0.8123939467042997</v>
      </c>
      <c r="CC14" s="28">
        <f>AG14/3.68</f>
        <v>0.7931833868134804</v>
      </c>
      <c r="CD14" s="28">
        <f>AH14/0.67</f>
        <v>0.7238308304419061</v>
      </c>
      <c r="CE14" s="28">
        <f>AI14/4.55</f>
        <v>0.6557372390076603</v>
      </c>
      <c r="CF14" s="28">
        <f>AJ14/1.01</f>
        <v>0.6561162178965323</v>
      </c>
      <c r="CG14" s="28">
        <f>AK14/2.97</f>
        <v>0.6616497542592742</v>
      </c>
      <c r="CH14"/>
      <c r="CI14" s="28">
        <f>AM14/3.05</f>
        <v>0.6302971831918793</v>
      </c>
      <c r="CJ14" s="28">
        <f>AN14/0.455</f>
        <v>0.7037752164269333</v>
      </c>
      <c r="CK14" s="28">
        <f>AO14/28</f>
        <v>0.5714285714285714</v>
      </c>
      <c r="CL14" s="28">
        <f t="shared" si="28"/>
        <v>0.8886898839356248</v>
      </c>
      <c r="CM14" s="28">
        <f t="shared" si="29"/>
        <v>1.4099537609151647</v>
      </c>
    </row>
    <row r="15" spans="1:91" s="42" customFormat="1" ht="13.5">
      <c r="A15" s="34" t="s">
        <v>46</v>
      </c>
      <c r="B15" s="35">
        <v>6.517875212752127</v>
      </c>
      <c r="C15" s="35">
        <v>125.03583978039781</v>
      </c>
      <c r="D15" s="36">
        <v>5</v>
      </c>
      <c r="E15" s="36">
        <v>9</v>
      </c>
      <c r="F15" s="34" t="s">
        <v>37</v>
      </c>
      <c r="G15" s="37">
        <v>54.726</v>
      </c>
      <c r="H15" s="37">
        <v>0.725</v>
      </c>
      <c r="I15" s="37">
        <v>15.964</v>
      </c>
      <c r="J15" s="38"/>
      <c r="K15" s="37">
        <v>7.792268000000001</v>
      </c>
      <c r="L15" s="38"/>
      <c r="M15" s="37">
        <v>0.138</v>
      </c>
      <c r="N15" s="37">
        <v>5.852</v>
      </c>
      <c r="O15" s="37">
        <v>9.007</v>
      </c>
      <c r="P15" s="37">
        <v>3.065</v>
      </c>
      <c r="Q15" s="37">
        <v>0.745</v>
      </c>
      <c r="R15" s="37">
        <v>0.225</v>
      </c>
      <c r="S15" s="37">
        <v>0.007609435700268332</v>
      </c>
      <c r="T15" s="38"/>
      <c r="U15" s="37">
        <f t="shared" si="15"/>
        <v>98.2468774357003</v>
      </c>
      <c r="V15" s="39">
        <v>10</v>
      </c>
      <c r="W15" s="39">
        <v>109</v>
      </c>
      <c r="X15" s="40">
        <v>3</v>
      </c>
      <c r="Y15" s="39">
        <v>497</v>
      </c>
      <c r="Z15" s="39">
        <v>98</v>
      </c>
      <c r="AA15" s="37">
        <v>8.832721762158066</v>
      </c>
      <c r="AB15" s="37">
        <v>20.621533575459303</v>
      </c>
      <c r="AC15" s="37">
        <v>2.890402533621558</v>
      </c>
      <c r="AD15" s="37">
        <v>12.56917462223797</v>
      </c>
      <c r="AE15" s="37">
        <v>3.1088132118674974</v>
      </c>
      <c r="AF15" s="37">
        <v>0.8769467512733847</v>
      </c>
      <c r="AG15" s="37">
        <v>3.133876724337198</v>
      </c>
      <c r="AH15" s="37">
        <v>0.5058888733862457</v>
      </c>
      <c r="AI15" s="37">
        <v>3.0948115434851564</v>
      </c>
      <c r="AJ15" s="37">
        <v>0.6728971324756722</v>
      </c>
      <c r="AK15" s="37">
        <v>1.9573267385284736</v>
      </c>
      <c r="AL15" s="39"/>
      <c r="AM15" s="37">
        <v>1.8962474687563964</v>
      </c>
      <c r="AN15" s="37">
        <v>0.30423113079704395</v>
      </c>
      <c r="AO15" s="40">
        <v>18</v>
      </c>
      <c r="AP15" s="37">
        <v>31.263097838624375</v>
      </c>
      <c r="AQ15" s="39">
        <v>40</v>
      </c>
      <c r="AR15" s="39">
        <v>117</v>
      </c>
      <c r="AS15" s="39">
        <v>46</v>
      </c>
      <c r="AT15" s="39">
        <v>277</v>
      </c>
      <c r="AU15" s="39">
        <v>140</v>
      </c>
      <c r="AV15" s="39">
        <v>77</v>
      </c>
      <c r="AW15" s="39">
        <v>5</v>
      </c>
      <c r="AX15" s="37">
        <v>0.745384036394661</v>
      </c>
      <c r="AY15" s="37">
        <v>1.5203847184326478</v>
      </c>
      <c r="AZ15" s="37">
        <v>0.630146242481108</v>
      </c>
      <c r="BA15" s="37">
        <v>0.44737751199602993</v>
      </c>
      <c r="BB15" s="37">
        <v>2.3344200954487246</v>
      </c>
      <c r="BC15" s="28">
        <f t="shared" si="16"/>
        <v>27.61111111111111</v>
      </c>
      <c r="BD15" s="28">
        <f t="shared" si="17"/>
        <v>5.071428571428571</v>
      </c>
      <c r="BE15" s="28">
        <f t="shared" si="18"/>
        <v>1.1122448979591837</v>
      </c>
      <c r="BF15" s="28">
        <f t="shared" si="19"/>
        <v>0.030612244897959183</v>
      </c>
      <c r="BG15" s="41">
        <f t="shared" si="20"/>
        <v>0.16666666666666666</v>
      </c>
      <c r="BH15" s="41">
        <f t="shared" si="21"/>
        <v>0.015514129779924977</v>
      </c>
      <c r="BI15" s="28">
        <f t="shared" si="22"/>
        <v>8.86028638076221</v>
      </c>
      <c r="BJ15" s="41">
        <f t="shared" si="23"/>
        <v>15.38888888888889</v>
      </c>
      <c r="BK15" s="28">
        <v>1.3760069368460195</v>
      </c>
      <c r="BL15" s="28">
        <f t="shared" si="24"/>
        <v>1.3921852380244433</v>
      </c>
      <c r="BM15" s="28">
        <f t="shared" si="25"/>
        <v>22.019310344827588</v>
      </c>
      <c r="BN15" s="28">
        <f t="shared" si="26"/>
        <v>1.3315563909774437</v>
      </c>
      <c r="BO15" s="19">
        <f t="shared" si="27"/>
        <v>62.59485587384954</v>
      </c>
      <c r="BP15"/>
      <c r="BQ15"/>
      <c r="BR15"/>
      <c r="BS15"/>
      <c r="BT15"/>
      <c r="BU15"/>
      <c r="BV15" s="32"/>
      <c r="BW15" s="28">
        <f>AA15/2.5</f>
        <v>3.5330887048632262</v>
      </c>
      <c r="BX15" s="28">
        <f>AB15/7.5</f>
        <v>2.7495378100612404</v>
      </c>
      <c r="BY15" s="28">
        <f>AC15/1.32</f>
        <v>2.1896988891072406</v>
      </c>
      <c r="BZ15" s="28">
        <f>AD15/7.3</f>
        <v>1.7218047427723246</v>
      </c>
      <c r="CA15" s="28">
        <f>AE15/2.63</f>
        <v>1.1820582554629269</v>
      </c>
      <c r="CB15" s="28">
        <f>AF15/1.02</f>
        <v>0.8597517169346909</v>
      </c>
      <c r="CC15" s="28">
        <f>AG15/3.68</f>
        <v>0.8515969359611951</v>
      </c>
      <c r="CD15" s="28">
        <f>AH15/0.67</f>
        <v>0.7550580199794711</v>
      </c>
      <c r="CE15" s="28">
        <f>AI15/4.55</f>
        <v>0.6801783612055289</v>
      </c>
      <c r="CF15" s="28">
        <f>AJ15/1.01</f>
        <v>0.6662347846293784</v>
      </c>
      <c r="CG15" s="28">
        <f>AK15/2.97</f>
        <v>0.6590325718951089</v>
      </c>
      <c r="CH15"/>
      <c r="CI15" s="28">
        <f>AM15/3.05</f>
        <v>0.6217204815594742</v>
      </c>
      <c r="CJ15" s="28">
        <f>AN15/0.455</f>
        <v>0.6686398479055911</v>
      </c>
      <c r="CK15" s="28">
        <f>AO15/28</f>
        <v>0.6428571428571429</v>
      </c>
      <c r="CL15" s="28">
        <f t="shared" si="28"/>
        <v>0.8554916954050841</v>
      </c>
      <c r="CM15" s="28">
        <f t="shared" si="29"/>
        <v>1.376006936846019</v>
      </c>
    </row>
    <row r="16" spans="1:91" s="42" customFormat="1" ht="13.5">
      <c r="A16" s="34" t="s">
        <v>46</v>
      </c>
      <c r="B16" s="35">
        <v>6.4915124491244915</v>
      </c>
      <c r="C16" s="35">
        <v>125.04528987489874</v>
      </c>
      <c r="D16" s="36">
        <v>5</v>
      </c>
      <c r="E16" s="36">
        <v>9</v>
      </c>
      <c r="F16" s="34" t="s">
        <v>38</v>
      </c>
      <c r="G16" s="37">
        <v>56.962</v>
      </c>
      <c r="H16" s="37">
        <v>0.599</v>
      </c>
      <c r="I16" s="37">
        <v>17.049</v>
      </c>
      <c r="J16" s="38"/>
      <c r="K16" s="37">
        <v>6.715207400000001</v>
      </c>
      <c r="L16" s="38"/>
      <c r="M16" s="37">
        <v>0.334</v>
      </c>
      <c r="N16" s="37">
        <v>3.768</v>
      </c>
      <c r="O16" s="37">
        <v>8.402</v>
      </c>
      <c r="P16" s="37">
        <v>2.58</v>
      </c>
      <c r="Q16" s="37">
        <v>0.706</v>
      </c>
      <c r="R16" s="37">
        <v>0.171</v>
      </c>
      <c r="S16" s="37">
        <v>0.026</v>
      </c>
      <c r="T16" s="38"/>
      <c r="U16" s="37">
        <f t="shared" si="15"/>
        <v>97.3122074</v>
      </c>
      <c r="V16" s="38">
        <v>14</v>
      </c>
      <c r="W16" s="38">
        <v>285</v>
      </c>
      <c r="X16" s="40">
        <v>0</v>
      </c>
      <c r="Y16" s="38">
        <v>570</v>
      </c>
      <c r="Z16" s="38">
        <v>80</v>
      </c>
      <c r="AA16" s="43">
        <v>7.41479468830507</v>
      </c>
      <c r="AB16" s="37">
        <v>18.026774866824564</v>
      </c>
      <c r="AC16" s="37">
        <v>2.5341535228369567</v>
      </c>
      <c r="AD16" s="37">
        <v>11.242680565870948</v>
      </c>
      <c r="AE16" s="37">
        <v>2.668627742717832</v>
      </c>
      <c r="AF16" s="37">
        <v>0.8601670654915013</v>
      </c>
      <c r="AG16" s="37">
        <v>2.7187235932328173</v>
      </c>
      <c r="AH16" s="37">
        <v>0.41131672288035814</v>
      </c>
      <c r="AI16" s="43">
        <v>2.496557214750553</v>
      </c>
      <c r="AJ16" s="37">
        <v>0.555407575072314</v>
      </c>
      <c r="AK16" s="37">
        <v>1.663378032443588</v>
      </c>
      <c r="AL16" s="37"/>
      <c r="AM16" s="37">
        <v>1.577077012748088</v>
      </c>
      <c r="AN16" s="37">
        <v>0.25353379669170395</v>
      </c>
      <c r="AO16" s="40">
        <v>15.814928041103865</v>
      </c>
      <c r="AP16" s="37">
        <v>25.284557103896326</v>
      </c>
      <c r="AQ16" s="38">
        <v>8</v>
      </c>
      <c r="AR16" s="38">
        <v>14</v>
      </c>
      <c r="AS16" s="38">
        <v>26</v>
      </c>
      <c r="AT16" s="38">
        <v>219</v>
      </c>
      <c r="AU16" s="38">
        <v>40</v>
      </c>
      <c r="AV16" s="38">
        <v>472</v>
      </c>
      <c r="AW16" s="39">
        <v>70</v>
      </c>
      <c r="AX16" s="37">
        <v>0.5681438400407828</v>
      </c>
      <c r="AY16" s="37">
        <v>1.2453687353158398</v>
      </c>
      <c r="AZ16" s="37">
        <v>0.4868922073598677</v>
      </c>
      <c r="BA16" s="37">
        <v>0.0820422388591101</v>
      </c>
      <c r="BB16" s="37">
        <v>2.0227973430885466</v>
      </c>
      <c r="BC16" s="28">
        <f t="shared" si="16"/>
        <v>36.04189652450765</v>
      </c>
      <c r="BD16" s="28">
        <f t="shared" si="17"/>
        <v>7.125</v>
      </c>
      <c r="BE16" s="28">
        <f t="shared" si="18"/>
        <v>3.5625</v>
      </c>
      <c r="BF16" s="28">
        <f t="shared" si="19"/>
        <v>0</v>
      </c>
      <c r="BG16" s="41">
        <f t="shared" si="20"/>
        <v>0</v>
      </c>
      <c r="BH16" s="41">
        <f t="shared" si="21"/>
        <v>0.015567109191447997</v>
      </c>
      <c r="BI16" s="28">
        <f t="shared" si="22"/>
        <v>8.661413332260912</v>
      </c>
      <c r="BJ16" s="41">
        <f t="shared" si="23"/>
        <v>13.847676033100308</v>
      </c>
      <c r="BK16" s="28">
        <v>1.926617478875695</v>
      </c>
      <c r="BL16" s="28">
        <f t="shared" si="24"/>
        <v>1.1897924001593208</v>
      </c>
      <c r="BM16" s="28">
        <f t="shared" si="25"/>
        <v>28.462437395659432</v>
      </c>
      <c r="BN16" s="28">
        <f t="shared" si="26"/>
        <v>1.7821675690021235</v>
      </c>
      <c r="BO16" s="19">
        <f t="shared" si="27"/>
        <v>55.56171419648647</v>
      </c>
      <c r="BP16"/>
      <c r="BQ16"/>
      <c r="BR16"/>
      <c r="BS16"/>
      <c r="BT16"/>
      <c r="BU16"/>
      <c r="BV16" s="32"/>
      <c r="BW16" s="28">
        <f>AA16/2.5</f>
        <v>2.9659178753220283</v>
      </c>
      <c r="BX16" s="28">
        <f>AB16/7.5</f>
        <v>2.4035699822432752</v>
      </c>
      <c r="BY16" s="28">
        <f>AC16/1.32</f>
        <v>1.9198132748764822</v>
      </c>
      <c r="BZ16" s="28">
        <f>AD16/7.3</f>
        <v>1.5400932282014999</v>
      </c>
      <c r="CA16" s="28">
        <f>AE16/2.63</f>
        <v>1.0146873546455635</v>
      </c>
      <c r="CB16" s="28">
        <f>AF16/1.02</f>
        <v>0.8433010445995112</v>
      </c>
      <c r="CC16" s="28">
        <f>AG16/3.68</f>
        <v>0.7387835851176133</v>
      </c>
      <c r="CD16" s="28">
        <f>AH16/0.67</f>
        <v>0.613905556537848</v>
      </c>
      <c r="CE16" s="28">
        <f>AI16/4.55</f>
        <v>0.5486938933517699</v>
      </c>
      <c r="CF16" s="28">
        <f>AJ16/1.01</f>
        <v>0.5499084901706079</v>
      </c>
      <c r="CG16" s="28">
        <f>AK16/2.97</f>
        <v>0.5600599435836996</v>
      </c>
      <c r="CH16"/>
      <c r="CI16" s="28">
        <f>AM16/3.05</f>
        <v>0.5170744304092092</v>
      </c>
      <c r="CJ16" s="28">
        <f>AN16/0.455</f>
        <v>0.5572171355861625</v>
      </c>
      <c r="CK16" s="28">
        <f>AO16/28</f>
        <v>0.5648188586108523</v>
      </c>
      <c r="CL16" s="28">
        <f t="shared" si="28"/>
        <v>0.9962046355060765</v>
      </c>
      <c r="CM16" s="28">
        <f t="shared" si="29"/>
        <v>1.926617478875695</v>
      </c>
    </row>
    <row r="17" spans="1:91" s="42" customFormat="1" ht="13.5">
      <c r="A17" s="34" t="s">
        <v>46</v>
      </c>
      <c r="B17" s="35">
        <v>6.4820311043110435</v>
      </c>
      <c r="C17" s="35">
        <v>125.00532947529476</v>
      </c>
      <c r="D17" s="36">
        <v>5</v>
      </c>
      <c r="E17" s="36">
        <v>9</v>
      </c>
      <c r="F17" s="34" t="s">
        <v>39</v>
      </c>
      <c r="G17" s="37">
        <v>59.376</v>
      </c>
      <c r="H17" s="37">
        <v>0.634</v>
      </c>
      <c r="I17" s="37">
        <v>18.461</v>
      </c>
      <c r="J17" s="38"/>
      <c r="K17" s="37">
        <v>4.9560984</v>
      </c>
      <c r="L17" s="38"/>
      <c r="M17" s="37">
        <v>0.09</v>
      </c>
      <c r="N17" s="37">
        <v>1.948</v>
      </c>
      <c r="O17" s="37">
        <v>5.959</v>
      </c>
      <c r="P17" s="37">
        <v>4.459</v>
      </c>
      <c r="Q17" s="37">
        <v>2.235</v>
      </c>
      <c r="R17" s="37">
        <v>0.33</v>
      </c>
      <c r="S17" s="37">
        <v>0.006407945852857543</v>
      </c>
      <c r="T17" s="38"/>
      <c r="U17" s="37">
        <f t="shared" si="15"/>
        <v>98.45450634585286</v>
      </c>
      <c r="V17" s="39">
        <v>45</v>
      </c>
      <c r="W17" s="39">
        <v>321</v>
      </c>
      <c r="X17" s="40">
        <v>8</v>
      </c>
      <c r="Y17" s="39">
        <v>746</v>
      </c>
      <c r="Z17" s="39">
        <v>170</v>
      </c>
      <c r="AA17" s="37">
        <v>22.377770354295528</v>
      </c>
      <c r="AB17" s="37">
        <v>46.35329965534963</v>
      </c>
      <c r="AC17" s="37">
        <v>6.2028756885279535</v>
      </c>
      <c r="AD17" s="37">
        <v>24.05372712648001</v>
      </c>
      <c r="AE17" s="37">
        <v>4.69861016014059</v>
      </c>
      <c r="AF17" s="37">
        <v>1.4240932728693518</v>
      </c>
      <c r="AG17" s="37">
        <v>4.105678845441073</v>
      </c>
      <c r="AH17" s="37">
        <v>0.5672776560112467</v>
      </c>
      <c r="AI17" s="37">
        <v>2.935809203979987</v>
      </c>
      <c r="AJ17" s="37">
        <v>0.6034274064073688</v>
      </c>
      <c r="AK17" s="37">
        <v>1.6718575592436629</v>
      </c>
      <c r="AL17" s="39"/>
      <c r="AM17" s="37">
        <v>1.5281594125008695</v>
      </c>
      <c r="AN17" s="37">
        <v>0.24123963314967073</v>
      </c>
      <c r="AO17" s="40">
        <v>16</v>
      </c>
      <c r="AP17" s="37">
        <v>14.413284092810853</v>
      </c>
      <c r="AQ17" s="39">
        <v>14</v>
      </c>
      <c r="AR17" s="39">
        <v>15</v>
      </c>
      <c r="AS17" s="39">
        <v>23</v>
      </c>
      <c r="AT17" s="39">
        <v>161</v>
      </c>
      <c r="AU17" s="39">
        <v>90</v>
      </c>
      <c r="AV17" s="39">
        <v>81</v>
      </c>
      <c r="AW17" s="39">
        <v>10</v>
      </c>
      <c r="AX17" s="37">
        <v>0.7011785311850758</v>
      </c>
      <c r="AY17" s="37">
        <v>4.712326705081008</v>
      </c>
      <c r="AZ17" s="37">
        <v>1.519271772430788</v>
      </c>
      <c r="BA17" s="37">
        <v>0.43893834761028117</v>
      </c>
      <c r="BB17" s="37">
        <v>3.6755178306208673</v>
      </c>
      <c r="BC17" s="28">
        <f t="shared" si="16"/>
        <v>46.625</v>
      </c>
      <c r="BD17" s="28">
        <f t="shared" si="17"/>
        <v>4.3882352941176475</v>
      </c>
      <c r="BE17" s="28">
        <f t="shared" si="18"/>
        <v>1.888235294117647</v>
      </c>
      <c r="BF17" s="28">
        <f t="shared" si="19"/>
        <v>0.047058823529411764</v>
      </c>
      <c r="BG17" s="41">
        <f t="shared" si="20"/>
        <v>0.5</v>
      </c>
      <c r="BH17" s="41">
        <f t="shared" si="21"/>
        <v>0.027719568853417694</v>
      </c>
      <c r="BI17" s="28">
        <f t="shared" si="22"/>
        <v>11.170250927080843</v>
      </c>
      <c r="BJ17" s="41">
        <f t="shared" si="23"/>
        <v>10.0625</v>
      </c>
      <c r="BK17" s="28">
        <v>2.0390528560586825</v>
      </c>
      <c r="BL17" s="28">
        <f t="shared" si="24"/>
        <v>1.115278345998686</v>
      </c>
      <c r="BM17" s="28">
        <f t="shared" si="25"/>
        <v>29.11829652996845</v>
      </c>
      <c r="BN17" s="28">
        <f t="shared" si="26"/>
        <v>2.544198357289528</v>
      </c>
      <c r="BO17" s="19">
        <f t="shared" si="27"/>
        <v>46.69004100377501</v>
      </c>
      <c r="BP17"/>
      <c r="BQ17"/>
      <c r="BR17"/>
      <c r="BS17"/>
      <c r="BT17"/>
      <c r="BU17"/>
      <c r="BV17" s="32"/>
      <c r="BW17" s="28">
        <f>AA17/2.5</f>
        <v>8.951108141718212</v>
      </c>
      <c r="BX17" s="28">
        <f>AB17/7.5</f>
        <v>6.1804399540466175</v>
      </c>
      <c r="BY17" s="28">
        <f>AC17/1.32</f>
        <v>4.699148248884813</v>
      </c>
      <c r="BZ17" s="28">
        <f>AD17/7.3</f>
        <v>3.2950311132164396</v>
      </c>
      <c r="CA17" s="28">
        <f>AE17/2.63</f>
        <v>1.7865437871256997</v>
      </c>
      <c r="CB17" s="28">
        <f>AF17/1.02</f>
        <v>1.3961698753621097</v>
      </c>
      <c r="CC17" s="28">
        <f>AG17/3.68</f>
        <v>1.1156735993046394</v>
      </c>
      <c r="CD17" s="28">
        <f>AH17/0.67</f>
        <v>0.8466830686735025</v>
      </c>
      <c r="CE17" s="28">
        <f>AI17/4.55</f>
        <v>0.6452327920835137</v>
      </c>
      <c r="CF17" s="28">
        <f>AJ17/1.01</f>
        <v>0.5974528776310583</v>
      </c>
      <c r="CG17" s="28">
        <f>AK17/2.97</f>
        <v>0.5629150031123443</v>
      </c>
      <c r="CH17"/>
      <c r="CI17" s="28">
        <f>AM17/3.05</f>
        <v>0.5010358729511047</v>
      </c>
      <c r="CJ17" s="28">
        <f>AN17/0.455</f>
        <v>0.5301969959333422</v>
      </c>
      <c r="CK17" s="28">
        <f>AO17/28</f>
        <v>0.5714285714285714</v>
      </c>
      <c r="CL17" s="28">
        <f t="shared" si="28"/>
        <v>1.0216386277288052</v>
      </c>
      <c r="CM17" s="28">
        <f t="shared" si="29"/>
        <v>2.0390528560586825</v>
      </c>
    </row>
    <row r="18" spans="1:91" s="42" customFormat="1" ht="13.5">
      <c r="A18" s="34" t="s">
        <v>46</v>
      </c>
      <c r="B18" s="35">
        <v>6.442579459794598</v>
      </c>
      <c r="C18" s="35">
        <v>125.01729959499595</v>
      </c>
      <c r="D18" s="36">
        <v>5</v>
      </c>
      <c r="E18" s="36">
        <v>9</v>
      </c>
      <c r="F18" s="34" t="s">
        <v>40</v>
      </c>
      <c r="G18" s="37">
        <v>59.248</v>
      </c>
      <c r="H18" s="37">
        <v>0.655</v>
      </c>
      <c r="I18" s="37">
        <v>17.717</v>
      </c>
      <c r="J18" s="38"/>
      <c r="K18" s="37">
        <v>5.061375</v>
      </c>
      <c r="L18" s="38"/>
      <c r="M18" s="37">
        <v>0.088</v>
      </c>
      <c r="N18" s="37">
        <v>2.697</v>
      </c>
      <c r="O18" s="37">
        <v>6.543</v>
      </c>
      <c r="P18" s="37">
        <v>4.496</v>
      </c>
      <c r="Q18" s="37">
        <v>2.041</v>
      </c>
      <c r="R18" s="37">
        <v>0.301</v>
      </c>
      <c r="S18" s="37">
        <v>0.019</v>
      </c>
      <c r="T18" s="38"/>
      <c r="U18" s="37">
        <f t="shared" si="15"/>
        <v>98.866375</v>
      </c>
      <c r="V18" s="38">
        <v>40</v>
      </c>
      <c r="W18" s="38">
        <v>255</v>
      </c>
      <c r="X18" s="40">
        <v>6</v>
      </c>
      <c r="Y18" s="38">
        <v>740</v>
      </c>
      <c r="Z18" s="38">
        <v>176</v>
      </c>
      <c r="AA18" s="37">
        <v>21.11812925332415</v>
      </c>
      <c r="AB18" s="37">
        <v>46.47610524294839</v>
      </c>
      <c r="AC18" s="37">
        <v>6.109229048419467</v>
      </c>
      <c r="AD18" s="37">
        <v>24.435542255701147</v>
      </c>
      <c r="AE18" s="37">
        <v>4.757654548313863</v>
      </c>
      <c r="AF18" s="37">
        <v>1.3575124196701003</v>
      </c>
      <c r="AG18" s="37">
        <v>3.748546140566312</v>
      </c>
      <c r="AH18" s="37">
        <v>0.5291943959820551</v>
      </c>
      <c r="AI18" s="37">
        <v>2.6615088943710132</v>
      </c>
      <c r="AJ18" s="37">
        <v>0.570496263918145</v>
      </c>
      <c r="AK18" s="37">
        <v>1.5851051072976383</v>
      </c>
      <c r="AL18" s="37"/>
      <c r="AM18" s="37">
        <v>1.5666668859712058</v>
      </c>
      <c r="AN18" s="37">
        <v>0.2423058790484804</v>
      </c>
      <c r="AO18" s="40">
        <v>16.95423002410074</v>
      </c>
      <c r="AP18" s="37">
        <v>15.968279939191476</v>
      </c>
      <c r="AQ18" s="38">
        <v>14</v>
      </c>
      <c r="AR18" s="38">
        <v>18</v>
      </c>
      <c r="AS18" s="38">
        <v>20</v>
      </c>
      <c r="AT18" s="38">
        <v>158</v>
      </c>
      <c r="AU18" s="38">
        <v>124</v>
      </c>
      <c r="AV18" s="38">
        <v>64</v>
      </c>
      <c r="AW18" s="39">
        <v>6</v>
      </c>
      <c r="AX18" s="37">
        <v>0.3299169719352603</v>
      </c>
      <c r="AY18" s="37">
        <v>4.28338438911687</v>
      </c>
      <c r="AZ18" s="37">
        <v>1.4029079198142809</v>
      </c>
      <c r="BA18" s="37">
        <v>0.31497049274273675</v>
      </c>
      <c r="BB18" s="37">
        <v>4.01251896058871</v>
      </c>
      <c r="BC18" s="28">
        <f t="shared" si="16"/>
        <v>43.6469246287255</v>
      </c>
      <c r="BD18" s="28">
        <f t="shared" si="17"/>
        <v>4.204545454545454</v>
      </c>
      <c r="BE18" s="28">
        <f t="shared" si="18"/>
        <v>1.4488636363636365</v>
      </c>
      <c r="BF18" s="28">
        <f t="shared" si="19"/>
        <v>0.03409090909090909</v>
      </c>
      <c r="BG18" s="41">
        <f t="shared" si="20"/>
        <v>0.3538939834761527</v>
      </c>
      <c r="BH18" s="41">
        <f t="shared" si="21"/>
        <v>0.024337411301800397</v>
      </c>
      <c r="BI18" s="28">
        <f t="shared" si="22"/>
        <v>9.894616114050919</v>
      </c>
      <c r="BJ18" s="41">
        <f t="shared" si="23"/>
        <v>9.319208231538688</v>
      </c>
      <c r="BK18" s="28">
        <v>1.9078769845831782</v>
      </c>
      <c r="BL18" s="28">
        <f t="shared" si="24"/>
        <v>1.2136275455449608</v>
      </c>
      <c r="BM18" s="28">
        <f t="shared" si="25"/>
        <v>27.04885496183206</v>
      </c>
      <c r="BN18" s="28">
        <f t="shared" si="26"/>
        <v>1.8766685205784204</v>
      </c>
      <c r="BO18" s="19">
        <f t="shared" si="27"/>
        <v>54.28261074685993</v>
      </c>
      <c r="BP18"/>
      <c r="BQ18"/>
      <c r="BR18"/>
      <c r="BS18"/>
      <c r="BT18"/>
      <c r="BU18"/>
      <c r="BV18" s="32"/>
      <c r="BW18" s="28">
        <f>AA18/2.5</f>
        <v>8.447251701329659</v>
      </c>
      <c r="BX18" s="28">
        <f>AB18/7.5</f>
        <v>6.196814032393119</v>
      </c>
      <c r="BY18" s="28">
        <f>AC18/1.32</f>
        <v>4.6282038245602015</v>
      </c>
      <c r="BZ18" s="28">
        <f>AD18/7.3</f>
        <v>3.3473345555755</v>
      </c>
      <c r="CA18" s="28">
        <f>AE18/2.63</f>
        <v>1.8089941248341685</v>
      </c>
      <c r="CB18" s="28">
        <f>AF18/1.02</f>
        <v>1.3308945290883336</v>
      </c>
      <c r="CC18" s="28">
        <f>AG18/3.68</f>
        <v>1.01862666863215</v>
      </c>
      <c r="CD18" s="28">
        <f>AH18/0.67</f>
        <v>0.7898423820627687</v>
      </c>
      <c r="CE18" s="28">
        <f>AI18/4.55</f>
        <v>0.5849470097518711</v>
      </c>
      <c r="CF18" s="28">
        <f>AJ18/1.01</f>
        <v>0.5648477860575694</v>
      </c>
      <c r="CG18" s="28">
        <f>AK18/2.97</f>
        <v>0.5337054233325381</v>
      </c>
      <c r="CH18"/>
      <c r="CI18" s="28">
        <f>AM18/3.05</f>
        <v>0.5136612740889199</v>
      </c>
      <c r="CJ18" s="28">
        <f>AN18/0.455</f>
        <v>0.5325403935131436</v>
      </c>
      <c r="CK18" s="28">
        <f>AO18/28</f>
        <v>0.605508215146455</v>
      </c>
      <c r="CL18" s="28">
        <f t="shared" si="28"/>
        <v>0.9800025227059219</v>
      </c>
      <c r="CM18" s="28">
        <f t="shared" si="29"/>
        <v>1.9078769845831782</v>
      </c>
    </row>
    <row r="19" spans="1:91" s="42" customFormat="1" ht="13.5">
      <c r="A19" s="34" t="s">
        <v>46</v>
      </c>
      <c r="B19" s="35">
        <v>6.439434428344283</v>
      </c>
      <c r="C19" s="35">
        <v>125.02287965079651</v>
      </c>
      <c r="D19" s="44">
        <v>6.51</v>
      </c>
      <c r="E19" s="44">
        <v>6.61</v>
      </c>
      <c r="F19" s="34" t="s">
        <v>30</v>
      </c>
      <c r="G19" s="37">
        <v>57.032</v>
      </c>
      <c r="H19" s="37">
        <v>0.609</v>
      </c>
      <c r="I19" s="37">
        <v>16.336</v>
      </c>
      <c r="J19" s="38"/>
      <c r="K19" s="37">
        <v>5.4194954</v>
      </c>
      <c r="L19" s="38"/>
      <c r="M19" s="37">
        <v>0.104</v>
      </c>
      <c r="N19" s="37">
        <v>4.646</v>
      </c>
      <c r="O19" s="37">
        <v>6.945</v>
      </c>
      <c r="P19" s="37">
        <v>3.843</v>
      </c>
      <c r="Q19" s="37">
        <v>1.81</v>
      </c>
      <c r="R19" s="37">
        <v>0.269</v>
      </c>
      <c r="S19" s="37">
        <v>0.018</v>
      </c>
      <c r="T19" s="38"/>
      <c r="U19" s="37">
        <f t="shared" si="15"/>
        <v>97.03149540000003</v>
      </c>
      <c r="V19" s="38">
        <v>34</v>
      </c>
      <c r="W19" s="38">
        <v>235</v>
      </c>
      <c r="X19" s="40">
        <v>6</v>
      </c>
      <c r="Y19" s="38">
        <v>670</v>
      </c>
      <c r="Z19" s="38">
        <v>146</v>
      </c>
      <c r="AA19" s="37">
        <v>19.65743474284588</v>
      </c>
      <c r="AB19" s="37">
        <v>42.21440306033415</v>
      </c>
      <c r="AC19" s="37">
        <v>5.4509811016748095</v>
      </c>
      <c r="AD19" s="37">
        <v>21.49752274795547</v>
      </c>
      <c r="AE19" s="37">
        <v>4.364001002284845</v>
      </c>
      <c r="AF19" s="37">
        <v>1.3190308600205385</v>
      </c>
      <c r="AG19" s="37">
        <v>3.839526535859256</v>
      </c>
      <c r="AH19" s="37">
        <v>0.5994922900020114</v>
      </c>
      <c r="AI19" s="37">
        <v>3.0881438565918016</v>
      </c>
      <c r="AJ19" s="37">
        <v>0.6779126851680592</v>
      </c>
      <c r="AK19" s="37">
        <v>1.9019766580011674</v>
      </c>
      <c r="AL19" s="37"/>
      <c r="AM19" s="37">
        <v>1.848110595040461</v>
      </c>
      <c r="AN19" s="37">
        <v>0.2833764786857147</v>
      </c>
      <c r="AO19" s="40">
        <v>19.382622903559714</v>
      </c>
      <c r="AP19" s="37">
        <v>17.956164989903264</v>
      </c>
      <c r="AQ19" s="38">
        <v>57</v>
      </c>
      <c r="AR19" s="38">
        <v>124</v>
      </c>
      <c r="AS19" s="38">
        <v>29</v>
      </c>
      <c r="AT19" s="38">
        <v>146</v>
      </c>
      <c r="AU19" s="38">
        <v>21</v>
      </c>
      <c r="AV19" s="38">
        <v>63</v>
      </c>
      <c r="AW19" s="39">
        <v>6</v>
      </c>
      <c r="AX19" s="37">
        <v>0.14768134932911992</v>
      </c>
      <c r="AY19" s="37">
        <v>3.993377445055642</v>
      </c>
      <c r="AZ19" s="37">
        <v>1.2591827486783642</v>
      </c>
      <c r="BA19" s="37">
        <v>0.3411801753396784</v>
      </c>
      <c r="BB19" s="37">
        <v>3.450410221939906</v>
      </c>
      <c r="BC19" s="28">
        <f t="shared" si="16"/>
        <v>34.56704509671656</v>
      </c>
      <c r="BD19" s="28">
        <f t="shared" si="17"/>
        <v>4.589041095890411</v>
      </c>
      <c r="BE19" s="28">
        <f t="shared" si="18"/>
        <v>1.6095890410958904</v>
      </c>
      <c r="BF19" s="28">
        <f t="shared" si="19"/>
        <v>0.0410958904109589</v>
      </c>
      <c r="BG19" s="41">
        <f t="shared" si="20"/>
        <v>0.30955562773179013</v>
      </c>
      <c r="BH19" s="41">
        <f t="shared" si="21"/>
        <v>0.027351900308600286</v>
      </c>
      <c r="BI19" s="28">
        <f t="shared" si="22"/>
        <v>8.130912145332573</v>
      </c>
      <c r="BJ19" s="41">
        <f t="shared" si="23"/>
        <v>7.532520274806894</v>
      </c>
      <c r="BK19" s="28">
        <v>1.6233973314388261</v>
      </c>
      <c r="BL19" s="28">
        <f t="shared" si="24"/>
        <v>1.2799006280585836</v>
      </c>
      <c r="BM19" s="28">
        <f t="shared" si="25"/>
        <v>26.82430213464696</v>
      </c>
      <c r="BN19" s="28">
        <f t="shared" si="26"/>
        <v>1.1664863108049934</v>
      </c>
      <c r="BO19" s="19">
        <f t="shared" si="27"/>
        <v>65.63853606412975</v>
      </c>
      <c r="BP19"/>
      <c r="BQ19"/>
      <c r="BR19"/>
      <c r="BS19"/>
      <c r="BT19"/>
      <c r="BU19"/>
      <c r="BV19" s="32"/>
      <c r="BW19" s="28">
        <f>AA19/2.5</f>
        <v>7.862973897138351</v>
      </c>
      <c r="BX19" s="28">
        <f>AB19/7.5</f>
        <v>5.62858707471122</v>
      </c>
      <c r="BY19" s="28">
        <f>AC19/1.32</f>
        <v>4.129531137632431</v>
      </c>
      <c r="BZ19" s="28">
        <f>AD19/7.3</f>
        <v>2.9448661298569134</v>
      </c>
      <c r="CA19" s="28">
        <f>AE19/2.63</f>
        <v>1.6593159704505116</v>
      </c>
      <c r="CB19" s="28">
        <f>AF19/1.02</f>
        <v>1.2931675098240574</v>
      </c>
      <c r="CC19" s="28">
        <f>AG19/3.68</f>
        <v>1.0433496021356674</v>
      </c>
      <c r="CD19" s="28">
        <f>AH19/0.67</f>
        <v>0.8947646119433006</v>
      </c>
      <c r="CE19" s="28">
        <f>AI19/4.55</f>
        <v>0.6787129355146817</v>
      </c>
      <c r="CF19" s="28">
        <f>AJ19/1.01</f>
        <v>0.671200678384217</v>
      </c>
      <c r="CG19" s="28">
        <f>AK19/2.97</f>
        <v>0.6403961811451742</v>
      </c>
      <c r="CH19"/>
      <c r="CI19" s="28">
        <f>AM19/3.05</f>
        <v>0.605937900013266</v>
      </c>
      <c r="CJ19" s="28">
        <f>AN19/0.455</f>
        <v>0.6228054476609114</v>
      </c>
      <c r="CK19" s="28">
        <f>AO19/28</f>
        <v>0.6922365322699898</v>
      </c>
      <c r="CL19" s="28">
        <f t="shared" si="28"/>
        <v>0.9836779698991822</v>
      </c>
      <c r="CM19" s="28">
        <f t="shared" si="29"/>
        <v>1.6233973314388261</v>
      </c>
    </row>
    <row r="20" spans="1:91" s="42" customFormat="1" ht="13.5">
      <c r="A20" s="34" t="s">
        <v>46</v>
      </c>
      <c r="B20" s="35">
        <v>6.515377687776878</v>
      </c>
      <c r="C20" s="35">
        <v>125.00424946449465</v>
      </c>
      <c r="D20" s="44">
        <v>6.02</v>
      </c>
      <c r="E20" s="44">
        <v>6.1</v>
      </c>
      <c r="F20" s="34" t="s">
        <v>31</v>
      </c>
      <c r="G20" s="37">
        <v>62</v>
      </c>
      <c r="H20" s="37">
        <v>0.494</v>
      </c>
      <c r="I20" s="37">
        <v>16.88</v>
      </c>
      <c r="J20" s="38"/>
      <c r="K20" s="37">
        <v>4.0940900000000005</v>
      </c>
      <c r="L20" s="38"/>
      <c r="M20" s="37">
        <v>0.123</v>
      </c>
      <c r="N20" s="37">
        <v>2.71</v>
      </c>
      <c r="O20" s="37">
        <v>5.87</v>
      </c>
      <c r="P20" s="37">
        <v>4.37</v>
      </c>
      <c r="Q20" s="37">
        <v>0.219</v>
      </c>
      <c r="R20" s="37">
        <v>0.241</v>
      </c>
      <c r="S20" s="37">
        <v>0.036</v>
      </c>
      <c r="T20" s="38"/>
      <c r="U20" s="37">
        <f t="shared" si="15"/>
        <v>97.03708999999999</v>
      </c>
      <c r="V20" s="39">
        <v>1</v>
      </c>
      <c r="W20" s="39">
        <v>155</v>
      </c>
      <c r="X20" s="40">
        <v>6</v>
      </c>
      <c r="Y20" s="39">
        <v>1013</v>
      </c>
      <c r="Z20" s="39">
        <v>140</v>
      </c>
      <c r="AA20" s="37">
        <v>18.786411849146823</v>
      </c>
      <c r="AB20" s="37">
        <v>39.00506892409415</v>
      </c>
      <c r="AC20" s="37">
        <v>4.749577192980965</v>
      </c>
      <c r="AD20" s="37">
        <v>18.598834217674902</v>
      </c>
      <c r="AE20" s="37">
        <v>3.384386291430107</v>
      </c>
      <c r="AF20" s="37">
        <v>0.9292433772007491</v>
      </c>
      <c r="AG20" s="37">
        <v>2.6129350986582383</v>
      </c>
      <c r="AH20" s="37">
        <v>0.365396678885398</v>
      </c>
      <c r="AI20" s="37">
        <v>2.041114869830607</v>
      </c>
      <c r="AJ20" s="37">
        <v>0.41618830420445707</v>
      </c>
      <c r="AK20" s="37">
        <v>1.1602477002503997</v>
      </c>
      <c r="AL20" s="37">
        <v>0.168675959279955</v>
      </c>
      <c r="AM20" s="37">
        <v>1.1573056617738884</v>
      </c>
      <c r="AN20" s="37">
        <v>0.1849889009145563</v>
      </c>
      <c r="AO20" s="40">
        <v>12</v>
      </c>
      <c r="AP20" s="37">
        <v>10.23547060564617</v>
      </c>
      <c r="AQ20" s="39">
        <v>18</v>
      </c>
      <c r="AR20" s="39">
        <v>35</v>
      </c>
      <c r="AS20" s="39">
        <v>11</v>
      </c>
      <c r="AT20" s="39">
        <v>118</v>
      </c>
      <c r="AU20" s="39">
        <v>117</v>
      </c>
      <c r="AV20" s="39">
        <v>55</v>
      </c>
      <c r="AW20" s="39">
        <v>5</v>
      </c>
      <c r="AX20" s="37">
        <v>0.1779888733967101</v>
      </c>
      <c r="AY20" s="37">
        <v>4.447389868031355</v>
      </c>
      <c r="AZ20" s="37">
        <v>1.4393346797481983</v>
      </c>
      <c r="BA20" s="37">
        <v>0.366111914150451</v>
      </c>
      <c r="BB20" s="37">
        <v>3.578268820658515</v>
      </c>
      <c r="BC20" s="28">
        <f t="shared" si="16"/>
        <v>84.41666666666667</v>
      </c>
      <c r="BD20" s="28">
        <f t="shared" si="17"/>
        <v>7.235714285714286</v>
      </c>
      <c r="BE20" s="28">
        <f t="shared" si="18"/>
        <v>1.1071428571428572</v>
      </c>
      <c r="BF20" s="28">
        <f t="shared" si="19"/>
        <v>0.04285714285714286</v>
      </c>
      <c r="BG20" s="41">
        <f t="shared" si="20"/>
        <v>0.5</v>
      </c>
      <c r="BH20" s="41">
        <f t="shared" si="21"/>
        <v>0.03176707048593825</v>
      </c>
      <c r="BI20" s="28">
        <f t="shared" si="22"/>
        <v>11.52853684469651</v>
      </c>
      <c r="BJ20" s="41">
        <f t="shared" si="23"/>
        <v>9.833333333333334</v>
      </c>
      <c r="BK20" s="28">
        <v>2.530164465267165</v>
      </c>
      <c r="BL20" s="28">
        <f t="shared" si="24"/>
        <v>1.0721999852588011</v>
      </c>
      <c r="BM20" s="28">
        <f t="shared" si="25"/>
        <v>34.17004048582996</v>
      </c>
      <c r="BN20" s="28">
        <f t="shared" si="26"/>
        <v>1.5107343173431735</v>
      </c>
      <c r="BO20" s="19">
        <f t="shared" si="27"/>
        <v>59.595225499248514</v>
      </c>
      <c r="BP20"/>
      <c r="BQ20"/>
      <c r="BR20"/>
      <c r="BS20"/>
      <c r="BT20"/>
      <c r="BU20"/>
      <c r="BV20" s="32"/>
      <c r="BW20" s="28">
        <f>AA20/2.5</f>
        <v>7.514564739658729</v>
      </c>
      <c r="BX20" s="28">
        <f>AB20/7.5</f>
        <v>5.200675856545886</v>
      </c>
      <c r="BY20" s="28">
        <f>AC20/1.32</f>
        <v>3.5981645401370943</v>
      </c>
      <c r="BZ20" s="28">
        <f>AD20/7.3</f>
        <v>2.547785509270535</v>
      </c>
      <c r="CA20" s="28">
        <f>AE20/2.63</f>
        <v>1.2868388940798885</v>
      </c>
      <c r="CB20" s="28">
        <f>AF20/1.02</f>
        <v>0.9110229188242638</v>
      </c>
      <c r="CC20" s="28">
        <f>AG20/3.68</f>
        <v>0.7100367115919125</v>
      </c>
      <c r="CD20" s="28">
        <f>AH20/0.67</f>
        <v>0.5453681774408925</v>
      </c>
      <c r="CE20" s="28">
        <f>AI20/4.55</f>
        <v>0.4485966746880455</v>
      </c>
      <c r="CF20" s="28">
        <f>AJ20/1.01</f>
        <v>0.412067627925205</v>
      </c>
      <c r="CG20" s="28">
        <f>AK20/2.97</f>
        <v>0.39065579133010087</v>
      </c>
      <c r="CH20" s="28">
        <f>AL20/0.456</f>
        <v>0.3699034194735855</v>
      </c>
      <c r="CI20" s="28">
        <f>AM20/3.05</f>
        <v>0.37944447927012737</v>
      </c>
      <c r="CJ20" s="28">
        <f>AN20/0.455</f>
        <v>0.4065690129990248</v>
      </c>
      <c r="CK20" s="28">
        <f>AO20/28</f>
        <v>0.42857142857142855</v>
      </c>
      <c r="CL20" s="28">
        <f t="shared" si="28"/>
        <v>0.9600569379910797</v>
      </c>
      <c r="CM20" s="28">
        <f t="shared" si="29"/>
        <v>2.530164465267165</v>
      </c>
    </row>
    <row r="21" spans="1:91" s="56" customFormat="1" ht="13.5">
      <c r="A21" s="45" t="s">
        <v>46</v>
      </c>
      <c r="B21" s="46">
        <v>6.480541839418394</v>
      </c>
      <c r="C21" s="46">
        <v>125.05459596795968</v>
      </c>
      <c r="D21" s="47">
        <v>5.05</v>
      </c>
      <c r="E21" s="47">
        <v>5.69</v>
      </c>
      <c r="F21" s="45" t="s">
        <v>32</v>
      </c>
      <c r="G21" s="48">
        <v>62.35</v>
      </c>
      <c r="H21" s="48">
        <v>0.35</v>
      </c>
      <c r="I21" s="48">
        <v>16.7</v>
      </c>
      <c r="J21" s="49"/>
      <c r="K21" s="48">
        <v>3.005332</v>
      </c>
      <c r="L21" s="49"/>
      <c r="M21" s="48">
        <v>0.025</v>
      </c>
      <c r="N21" s="48">
        <v>1.83</v>
      </c>
      <c r="O21" s="48">
        <v>3.8</v>
      </c>
      <c r="P21" s="48">
        <v>4.98</v>
      </c>
      <c r="Q21" s="48">
        <v>1.39</v>
      </c>
      <c r="R21" s="48">
        <v>0.169</v>
      </c>
      <c r="S21" s="48">
        <v>1.445</v>
      </c>
      <c r="T21" s="49"/>
      <c r="U21" s="48">
        <f t="shared" si="15"/>
        <v>96.044332</v>
      </c>
      <c r="V21" s="50">
        <v>40</v>
      </c>
      <c r="W21" s="50">
        <v>163</v>
      </c>
      <c r="X21" s="52">
        <v>4</v>
      </c>
      <c r="Y21" s="50">
        <v>659</v>
      </c>
      <c r="Z21" s="50">
        <v>107</v>
      </c>
      <c r="AA21" s="48">
        <v>15.515517688370307</v>
      </c>
      <c r="AB21" s="48">
        <v>31.674033839139426</v>
      </c>
      <c r="AC21" s="48">
        <v>3.764892243776777</v>
      </c>
      <c r="AD21" s="48">
        <v>14.288312844692182</v>
      </c>
      <c r="AE21" s="48">
        <v>2.601379721529968</v>
      </c>
      <c r="AF21" s="48">
        <v>0.7689965133366297</v>
      </c>
      <c r="AG21" s="48">
        <v>2.020667403892744</v>
      </c>
      <c r="AH21" s="48">
        <v>0.27490077234073174</v>
      </c>
      <c r="AI21" s="48">
        <v>1.4678692060055056</v>
      </c>
      <c r="AJ21" s="48">
        <v>0.2910178101330859</v>
      </c>
      <c r="AK21" s="48">
        <v>0.839825649106891</v>
      </c>
      <c r="AL21" s="48">
        <v>0.11589080317995111</v>
      </c>
      <c r="AM21" s="48">
        <v>0.823140028606582</v>
      </c>
      <c r="AN21" s="51">
        <v>0.13976003737574913</v>
      </c>
      <c r="AO21" s="52">
        <v>9</v>
      </c>
      <c r="AP21" s="48">
        <v>6.828583132927983</v>
      </c>
      <c r="AQ21" s="50">
        <v>9</v>
      </c>
      <c r="AR21" s="50">
        <v>17</v>
      </c>
      <c r="AS21" s="50">
        <v>13</v>
      </c>
      <c r="AT21" s="50">
        <v>82</v>
      </c>
      <c r="AU21" s="50">
        <v>577</v>
      </c>
      <c r="AV21" s="50">
        <v>63</v>
      </c>
      <c r="AW21" s="50">
        <v>10</v>
      </c>
      <c r="AX21" s="48">
        <v>0.9648915745930426</v>
      </c>
      <c r="AY21" s="48">
        <v>2.9235668234012127</v>
      </c>
      <c r="AZ21" s="48">
        <v>1.2238901956097883</v>
      </c>
      <c r="BA21" s="48">
        <v>0.2533613536737605</v>
      </c>
      <c r="BB21" s="48">
        <v>2.649252798342302</v>
      </c>
      <c r="BC21" s="53">
        <f t="shared" si="16"/>
        <v>73.22222222222223</v>
      </c>
      <c r="BD21" s="53">
        <f t="shared" si="17"/>
        <v>6.158878504672897</v>
      </c>
      <c r="BE21" s="53">
        <f t="shared" si="18"/>
        <v>1.5233644859813085</v>
      </c>
      <c r="BF21" s="53">
        <f t="shared" si="19"/>
        <v>0.037383177570093455</v>
      </c>
      <c r="BG21" s="54">
        <f t="shared" si="20"/>
        <v>0.4444444444444444</v>
      </c>
      <c r="BH21" s="54">
        <f t="shared" si="21"/>
        <v>0.0273230544243104</v>
      </c>
      <c r="BI21" s="53">
        <f t="shared" si="22"/>
        <v>12.00834761820345</v>
      </c>
      <c r="BJ21" s="54">
        <f t="shared" si="23"/>
        <v>9.11111111111111</v>
      </c>
      <c r="BK21" s="53">
        <v>3.8479154183252184</v>
      </c>
      <c r="BL21" s="53">
        <f t="shared" si="24"/>
        <v>0.9943811353323287</v>
      </c>
      <c r="BM21" s="53">
        <f t="shared" si="25"/>
        <v>47.714285714285715</v>
      </c>
      <c r="BN21" s="53">
        <f t="shared" si="26"/>
        <v>1.6422579234972678</v>
      </c>
      <c r="BO21" s="55">
        <f t="shared" si="27"/>
        <v>57.5701299893326</v>
      </c>
      <c r="BV21" s="55"/>
      <c r="BW21" s="53">
        <f>AA21/2.5</f>
        <v>6.206207075348123</v>
      </c>
      <c r="BX21" s="53">
        <f>AB21/7.5</f>
        <v>4.223204511885257</v>
      </c>
      <c r="BY21" s="53">
        <f>AC21/1.32</f>
        <v>2.8521910937702857</v>
      </c>
      <c r="BZ21" s="53">
        <f>AD21/7.3</f>
        <v>1.957303129409888</v>
      </c>
      <c r="CA21" s="53">
        <f>AE21/2.63</f>
        <v>0.989117764840292</v>
      </c>
      <c r="CB21" s="53">
        <f>AF21/1.02</f>
        <v>0.7539181503300291</v>
      </c>
      <c r="CC21" s="53">
        <f>AG21/3.68</f>
        <v>0.5490944032317239</v>
      </c>
      <c r="CD21" s="53">
        <f>AH21/0.67</f>
        <v>0.4102996602100473</v>
      </c>
      <c r="CE21" s="53">
        <f>AI21/4.55</f>
        <v>0.32260861670450675</v>
      </c>
      <c r="CF21" s="53">
        <f>AJ21/1.01</f>
        <v>0.2881364456763227</v>
      </c>
      <c r="CG21" s="53">
        <f>AK21/2.97</f>
        <v>0.282769578823869</v>
      </c>
      <c r="CH21" s="53">
        <f>AL21/0.456</f>
        <v>0.25414649820164714</v>
      </c>
      <c r="CI21" s="53">
        <f>AM21/3.05</f>
        <v>0.269881976592322</v>
      </c>
      <c r="CJ21" s="53">
        <f>AN21/0.455</f>
        <v>0.30716491730933876</v>
      </c>
      <c r="CK21" s="53">
        <f>AO21/28</f>
        <v>0.32142857142857145</v>
      </c>
      <c r="CL21" s="53">
        <f t="shared" si="28"/>
        <v>1.0384830188576815</v>
      </c>
      <c r="CM21" s="53">
        <f t="shared" si="29"/>
        <v>3.8479154183252184</v>
      </c>
    </row>
    <row r="22" spans="1:91" s="56" customFormat="1" ht="13.5">
      <c r="A22" s="45" t="s">
        <v>46</v>
      </c>
      <c r="B22" s="46">
        <v>6.471911503115031</v>
      </c>
      <c r="C22" s="46">
        <v>125.05118493384934</v>
      </c>
      <c r="D22" s="47">
        <v>5</v>
      </c>
      <c r="E22" s="47">
        <v>5.7</v>
      </c>
      <c r="F22" s="45" t="s">
        <v>33</v>
      </c>
      <c r="G22" s="48">
        <v>62.248</v>
      </c>
      <c r="H22" s="48">
        <v>0.434</v>
      </c>
      <c r="I22" s="48">
        <v>17.042</v>
      </c>
      <c r="J22" s="49"/>
      <c r="K22" s="48">
        <v>3.9690178</v>
      </c>
      <c r="L22" s="49"/>
      <c r="M22" s="48">
        <v>0.063</v>
      </c>
      <c r="N22" s="48">
        <v>2.709</v>
      </c>
      <c r="O22" s="48">
        <v>2.389</v>
      </c>
      <c r="P22" s="48">
        <v>4.574</v>
      </c>
      <c r="Q22" s="48">
        <v>1.498</v>
      </c>
      <c r="R22" s="48">
        <v>0.209</v>
      </c>
      <c r="S22" s="48">
        <v>0.43493932476270575</v>
      </c>
      <c r="T22" s="49"/>
      <c r="U22" s="48">
        <f t="shared" si="15"/>
        <v>95.56995712476271</v>
      </c>
      <c r="V22" s="50">
        <v>47</v>
      </c>
      <c r="W22" s="50">
        <v>174</v>
      </c>
      <c r="X22" s="52">
        <v>5</v>
      </c>
      <c r="Y22" s="50">
        <v>509</v>
      </c>
      <c r="Z22" s="50">
        <v>109</v>
      </c>
      <c r="AA22" s="48">
        <v>12.008903932355992</v>
      </c>
      <c r="AB22" s="48">
        <v>25.02266188873086</v>
      </c>
      <c r="AC22" s="48">
        <v>3.1550637634179264</v>
      </c>
      <c r="AD22" s="48">
        <v>12.138141148744825</v>
      </c>
      <c r="AE22" s="48">
        <v>2.3922983045011197</v>
      </c>
      <c r="AF22" s="48">
        <v>0.7303796128891622</v>
      </c>
      <c r="AG22" s="48">
        <v>1.9886549437582057</v>
      </c>
      <c r="AH22" s="48">
        <v>0.28475756821555287</v>
      </c>
      <c r="AI22" s="48">
        <v>1.5160849294519039</v>
      </c>
      <c r="AJ22" s="48">
        <v>0.31183196812296265</v>
      </c>
      <c r="AK22" s="48">
        <v>0.8728969907640433</v>
      </c>
      <c r="AL22" s="50"/>
      <c r="AM22" s="48">
        <v>0.8967646272049251</v>
      </c>
      <c r="AN22" s="51">
        <v>0.14154735368589416</v>
      </c>
      <c r="AO22" s="52">
        <v>8</v>
      </c>
      <c r="AP22" s="48">
        <v>9.492812798585607</v>
      </c>
      <c r="AQ22" s="50">
        <v>14</v>
      </c>
      <c r="AR22" s="50">
        <v>28</v>
      </c>
      <c r="AS22" s="50">
        <v>18</v>
      </c>
      <c r="AT22" s="50">
        <v>100</v>
      </c>
      <c r="AU22" s="50">
        <v>1333</v>
      </c>
      <c r="AV22" s="50">
        <v>119</v>
      </c>
      <c r="AW22" s="50">
        <v>12</v>
      </c>
      <c r="AX22" s="48">
        <v>2.1423020916693134</v>
      </c>
      <c r="AY22" s="48">
        <v>2.301635283027606</v>
      </c>
      <c r="AZ22" s="48">
        <v>1.1340916903460805</v>
      </c>
      <c r="BA22" s="48">
        <v>0.29624617577334894</v>
      </c>
      <c r="BB22" s="48">
        <v>2.5858295793166057</v>
      </c>
      <c r="BC22" s="53">
        <f t="shared" si="16"/>
        <v>63.625</v>
      </c>
      <c r="BD22" s="53">
        <f t="shared" si="17"/>
        <v>4.669724770642202</v>
      </c>
      <c r="BE22" s="53">
        <f t="shared" si="18"/>
        <v>1.5963302752293578</v>
      </c>
      <c r="BF22" s="53">
        <f t="shared" si="19"/>
        <v>0.045871559633027525</v>
      </c>
      <c r="BG22" s="54">
        <f t="shared" si="20"/>
        <v>0.625</v>
      </c>
      <c r="BH22" s="54">
        <f t="shared" si="21"/>
        <v>0.0211159200277762</v>
      </c>
      <c r="BI22" s="53">
        <f t="shared" si="22"/>
        <v>10.534285476997884</v>
      </c>
      <c r="BJ22" s="54">
        <f t="shared" si="23"/>
        <v>12.5</v>
      </c>
      <c r="BK22" s="53">
        <v>3.5059622684650864</v>
      </c>
      <c r="BL22" s="53">
        <f t="shared" si="24"/>
        <v>0.7915577751155164</v>
      </c>
      <c r="BM22" s="53">
        <f t="shared" si="25"/>
        <v>39.26728110599079</v>
      </c>
      <c r="BN22" s="53">
        <f t="shared" si="26"/>
        <v>1.465122849760059</v>
      </c>
      <c r="BO22" s="55">
        <f t="shared" si="27"/>
        <v>60.331196285605515</v>
      </c>
      <c r="BV22" s="55"/>
      <c r="BW22" s="53">
        <f>AA22/2.5</f>
        <v>4.803561572942397</v>
      </c>
      <c r="BX22" s="53">
        <f>AB22/7.5</f>
        <v>3.336354918497448</v>
      </c>
      <c r="BY22" s="53">
        <f>AC22/1.32</f>
        <v>2.3901998207711563</v>
      </c>
      <c r="BZ22" s="53">
        <f>AD22/7.3</f>
        <v>1.662759061471894</v>
      </c>
      <c r="CA22" s="53">
        <f>AE22/2.63</f>
        <v>0.9096191271867375</v>
      </c>
      <c r="CB22" s="53">
        <f>AF22/1.02</f>
        <v>0.7160584440089826</v>
      </c>
      <c r="CC22" s="53">
        <f>AG22/3.68</f>
        <v>0.5403953651516863</v>
      </c>
      <c r="CD22" s="53">
        <f>AH22/0.67</f>
        <v>0.42501129584410874</v>
      </c>
      <c r="CE22" s="53">
        <f>AI22/4.55</f>
        <v>0.33320547900041847</v>
      </c>
      <c r="CF22" s="53">
        <f>AJ22/1.01</f>
        <v>0.30874452289402243</v>
      </c>
      <c r="CG22" s="53">
        <f>AK22/2.97</f>
        <v>0.29390471069496404</v>
      </c>
      <c r="CH22"/>
      <c r="CI22" s="53">
        <f>AM22/3.05</f>
        <v>0.29402118924751647</v>
      </c>
      <c r="CJ22" s="53">
        <f>AN22/0.455</f>
        <v>0.3110930850239432</v>
      </c>
      <c r="CK22" s="53">
        <f>AO22/28</f>
        <v>0.2857142857142857</v>
      </c>
      <c r="CL22" s="53">
        <f t="shared" si="28"/>
        <v>1.030827195631025</v>
      </c>
      <c r="CM22" s="53">
        <f t="shared" si="29"/>
        <v>3.5059622684650855</v>
      </c>
    </row>
    <row r="23" spans="1:91" s="56" customFormat="1" ht="13.5">
      <c r="A23" s="45" t="s">
        <v>46</v>
      </c>
      <c r="B23" s="46">
        <v>6.480541839418394</v>
      </c>
      <c r="C23" s="46">
        <v>125.05451496714967</v>
      </c>
      <c r="D23" s="47">
        <v>5</v>
      </c>
      <c r="E23" s="47">
        <v>5.7</v>
      </c>
      <c r="F23" s="45" t="s">
        <v>34</v>
      </c>
      <c r="G23" s="48">
        <v>62.22284499999999</v>
      </c>
      <c r="H23" s="48">
        <v>0.45786999999999994</v>
      </c>
      <c r="I23" s="48">
        <v>17.22182</v>
      </c>
      <c r="J23" s="49"/>
      <c r="K23" s="48">
        <v>2.7947068159999997</v>
      </c>
      <c r="L23" s="49"/>
      <c r="M23" s="48">
        <v>0.040089999999999994</v>
      </c>
      <c r="N23" s="48">
        <v>2.7029099999999997</v>
      </c>
      <c r="O23" s="48">
        <v>5.126245</v>
      </c>
      <c r="P23" s="48">
        <v>5.525035</v>
      </c>
      <c r="Q23" s="48">
        <v>1.32086</v>
      </c>
      <c r="R23" s="48">
        <v>0.18567999999999998</v>
      </c>
      <c r="S23" s="48">
        <v>2.2490948776482838</v>
      </c>
      <c r="T23" s="49"/>
      <c r="U23" s="48">
        <v>99.84715669364826</v>
      </c>
      <c r="V23" s="50">
        <v>34</v>
      </c>
      <c r="W23" s="50">
        <v>125</v>
      </c>
      <c r="X23" s="52">
        <v>4</v>
      </c>
      <c r="Y23" s="50">
        <v>594</v>
      </c>
      <c r="Z23" s="50">
        <v>109</v>
      </c>
      <c r="AA23" s="48">
        <v>14.437191378606599</v>
      </c>
      <c r="AB23" s="48">
        <v>29.098743592669425</v>
      </c>
      <c r="AC23" s="48">
        <v>3.4227979519382528</v>
      </c>
      <c r="AD23" s="48">
        <v>13.426211384679855</v>
      </c>
      <c r="AE23" s="48">
        <v>2.509378666006097</v>
      </c>
      <c r="AF23" s="48">
        <v>0.8543623704766999</v>
      </c>
      <c r="AG23" s="48">
        <v>2.017966125404017</v>
      </c>
      <c r="AH23" s="48">
        <v>0.2845188036923027</v>
      </c>
      <c r="AI23" s="48">
        <v>1.5033073393894645</v>
      </c>
      <c r="AJ23" s="48">
        <v>0.3002267702061513</v>
      </c>
      <c r="AK23" s="48">
        <v>0.821497383734391</v>
      </c>
      <c r="AL23" s="50"/>
      <c r="AM23" s="48">
        <v>0.8131366127934005</v>
      </c>
      <c r="AN23" s="48">
        <v>0.13301194334122124</v>
      </c>
      <c r="AO23" s="52">
        <v>8</v>
      </c>
      <c r="AP23" s="48">
        <v>10.123345457582666</v>
      </c>
      <c r="AQ23" s="50">
        <v>14</v>
      </c>
      <c r="AR23" s="50">
        <v>26</v>
      </c>
      <c r="AS23" s="50">
        <v>11</v>
      </c>
      <c r="AT23" s="50">
        <v>98</v>
      </c>
      <c r="AU23" s="50">
        <v>958</v>
      </c>
      <c r="AV23" s="50">
        <v>60</v>
      </c>
      <c r="AW23" s="50">
        <v>5</v>
      </c>
      <c r="AX23" s="48">
        <v>0.7711817167411352</v>
      </c>
      <c r="AY23" s="48">
        <v>1.9155681503175868</v>
      </c>
      <c r="AZ23" s="48">
        <v>0.7152654132955001</v>
      </c>
      <c r="BA23" s="48">
        <v>0.2382162950204657</v>
      </c>
      <c r="BB23" s="48">
        <v>2.668278788376578</v>
      </c>
      <c r="BC23" s="53">
        <f t="shared" si="16"/>
        <v>74.25</v>
      </c>
      <c r="BD23" s="53">
        <f t="shared" si="17"/>
        <v>5.4495412844036695</v>
      </c>
      <c r="BE23" s="53">
        <f t="shared" si="18"/>
        <v>1.146788990825688</v>
      </c>
      <c r="BF23" s="53">
        <f t="shared" si="19"/>
        <v>0.03669724770642202</v>
      </c>
      <c r="BG23" s="54">
        <f t="shared" si="20"/>
        <v>0.5</v>
      </c>
      <c r="BH23" s="54">
        <f t="shared" si="21"/>
        <v>0.01757401972768428</v>
      </c>
      <c r="BI23" s="53">
        <f t="shared" si="22"/>
        <v>9.68059426704591</v>
      </c>
      <c r="BJ23" s="54">
        <f t="shared" si="23"/>
        <v>12.25</v>
      </c>
      <c r="BK23" s="53">
        <v>4.397428530289758</v>
      </c>
      <c r="BL23" s="53">
        <f t="shared" si="24"/>
        <v>1.1519857931170527</v>
      </c>
      <c r="BM23" s="53">
        <f t="shared" si="25"/>
        <v>37.612903225806456</v>
      </c>
      <c r="BN23" s="53">
        <f t="shared" si="26"/>
        <v>1.0339622170179548</v>
      </c>
      <c r="BO23" s="55">
        <f t="shared" si="27"/>
        <v>68.30502323332594</v>
      </c>
      <c r="BV23" s="55"/>
      <c r="BW23" s="53">
        <f>AA23/2.5</f>
        <v>5.77487655144264</v>
      </c>
      <c r="BX23" s="53">
        <f>AB23/7.5</f>
        <v>3.87983247902259</v>
      </c>
      <c r="BY23" s="53">
        <f>AC23/1.32</f>
        <v>2.593028751468373</v>
      </c>
      <c r="BZ23" s="53">
        <f>AD23/7.3</f>
        <v>1.8392070389972404</v>
      </c>
      <c r="CA23" s="53">
        <f>AE23/2.63</f>
        <v>0.9541363749072612</v>
      </c>
      <c r="CB23" s="53">
        <f>AF23/1.02</f>
        <v>0.8376101671340195</v>
      </c>
      <c r="CC23" s="53">
        <f>AG23/3.68</f>
        <v>0.548360360164135</v>
      </c>
      <c r="CD23" s="53">
        <f>AH23/0.67</f>
        <v>0.42465493088403383</v>
      </c>
      <c r="CE23" s="53">
        <f>AI23/4.55</f>
        <v>0.33039721744823397</v>
      </c>
      <c r="CF23" s="53">
        <f>AJ23/1.01</f>
        <v>0.29725422792688244</v>
      </c>
      <c r="CG23" s="53">
        <f>AK23/2.97</f>
        <v>0.27659844570181513</v>
      </c>
      <c r="CH23"/>
      <c r="CI23" s="53">
        <f>AM23/3.05</f>
        <v>0.2666021681289838</v>
      </c>
      <c r="CJ23" s="53">
        <f>AN23/0.455</f>
        <v>0.29233394140927743</v>
      </c>
      <c r="CK23" s="53">
        <f>AO23/28</f>
        <v>0.2857142857142857</v>
      </c>
      <c r="CL23" s="53">
        <f t="shared" si="28"/>
        <v>1.1723639803675001</v>
      </c>
      <c r="CM23" s="53">
        <f t="shared" si="29"/>
        <v>4.3974285302897576</v>
      </c>
    </row>
    <row r="24" spans="1:91" s="42" customFormat="1" ht="13.5">
      <c r="A24" s="34" t="s">
        <v>46</v>
      </c>
      <c r="B24" s="35">
        <v>6.423154265542656</v>
      </c>
      <c r="C24" s="35">
        <v>125.10334045540455</v>
      </c>
      <c r="D24" s="36">
        <v>3</v>
      </c>
      <c r="E24" s="36">
        <v>4</v>
      </c>
      <c r="F24" s="34" t="s">
        <v>35</v>
      </c>
      <c r="G24" s="37">
        <v>58.288</v>
      </c>
      <c r="H24" s="37">
        <v>0.625</v>
      </c>
      <c r="I24" s="37">
        <v>17.565</v>
      </c>
      <c r="J24" s="38"/>
      <c r="K24" s="37">
        <v>5.157653600000001</v>
      </c>
      <c r="L24" s="38"/>
      <c r="M24" s="37">
        <v>0.121</v>
      </c>
      <c r="N24" s="37">
        <v>3.365</v>
      </c>
      <c r="O24" s="37">
        <v>6.618</v>
      </c>
      <c r="P24" s="37">
        <v>4.36</v>
      </c>
      <c r="Q24" s="37">
        <v>2.056</v>
      </c>
      <c r="R24" s="37">
        <v>0.278</v>
      </c>
      <c r="S24" s="37">
        <v>0.011</v>
      </c>
      <c r="T24" s="38"/>
      <c r="U24" s="37">
        <f t="shared" si="15"/>
        <v>98.44465359999998</v>
      </c>
      <c r="V24" s="38">
        <v>35</v>
      </c>
      <c r="W24" s="38">
        <v>320</v>
      </c>
      <c r="X24" s="40">
        <v>4</v>
      </c>
      <c r="Y24" s="38">
        <v>765</v>
      </c>
      <c r="Z24" s="38">
        <v>132</v>
      </c>
      <c r="AA24" s="37">
        <v>13.54856765515834</v>
      </c>
      <c r="AB24" s="37">
        <v>28.67804682341705</v>
      </c>
      <c r="AC24" s="37">
        <v>3.7201527514789134</v>
      </c>
      <c r="AD24" s="37">
        <v>14.967122872446648</v>
      </c>
      <c r="AE24" s="37">
        <v>2.998406223020994</v>
      </c>
      <c r="AF24" s="37">
        <v>1.0188141994156625</v>
      </c>
      <c r="AG24" s="37">
        <v>2.8235665577787215</v>
      </c>
      <c r="AH24" s="37">
        <v>0.4332441309244026</v>
      </c>
      <c r="AI24" s="37">
        <v>2.4924377973781127</v>
      </c>
      <c r="AJ24" s="37">
        <v>0.5472644259984121</v>
      </c>
      <c r="AK24" s="37">
        <v>1.5860503942017938</v>
      </c>
      <c r="AL24" s="37"/>
      <c r="AM24" s="37">
        <v>1.5876632974443727</v>
      </c>
      <c r="AN24" s="37">
        <v>0.2531091729052578</v>
      </c>
      <c r="AO24" s="40">
        <v>16.20036295989332</v>
      </c>
      <c r="AP24" s="37">
        <v>12.316147120161222</v>
      </c>
      <c r="AQ24" s="38">
        <v>61</v>
      </c>
      <c r="AR24" s="38">
        <v>108</v>
      </c>
      <c r="AS24" s="38">
        <v>20</v>
      </c>
      <c r="AT24" s="38">
        <v>112</v>
      </c>
      <c r="AU24" s="38">
        <v>48</v>
      </c>
      <c r="AV24" s="38">
        <v>55</v>
      </c>
      <c r="AW24" s="39">
        <v>5</v>
      </c>
      <c r="AX24" s="37">
        <v>0.3302247247050516</v>
      </c>
      <c r="AY24" s="37">
        <v>2.3689624028271483</v>
      </c>
      <c r="AZ24" s="37">
        <v>0.8094104699682969</v>
      </c>
      <c r="BA24" s="37">
        <v>0.28175235139030796</v>
      </c>
      <c r="BB24" s="37">
        <v>3.0919311331027663</v>
      </c>
      <c r="BC24" s="28">
        <f t="shared" si="16"/>
        <v>47.22116423526338</v>
      </c>
      <c r="BD24" s="28">
        <f t="shared" si="17"/>
        <v>5.795454545454546</v>
      </c>
      <c r="BE24" s="28">
        <f t="shared" si="18"/>
        <v>2.4242424242424243</v>
      </c>
      <c r="BF24" s="28">
        <f t="shared" si="19"/>
        <v>0.030303030303030304</v>
      </c>
      <c r="BG24" s="41">
        <f t="shared" si="20"/>
        <v>0.24690804828895885</v>
      </c>
      <c r="BH24" s="41">
        <f t="shared" si="21"/>
        <v>0.01794668486990264</v>
      </c>
      <c r="BI24" s="28">
        <f t="shared" si="22"/>
        <v>9.093753014419487</v>
      </c>
      <c r="BJ24" s="41">
        <f t="shared" si="23"/>
        <v>6.913425352090848</v>
      </c>
      <c r="BK24" s="28">
        <v>2.1052798757627915</v>
      </c>
      <c r="BL24" s="28">
        <f t="shared" si="24"/>
        <v>1.2200800521876078</v>
      </c>
      <c r="BM24" s="28">
        <f t="shared" si="25"/>
        <v>28.104000000000003</v>
      </c>
      <c r="BN24" s="28">
        <f t="shared" si="26"/>
        <v>1.5327350965824666</v>
      </c>
      <c r="BO24" s="19">
        <f t="shared" si="27"/>
        <v>59.246610422965226</v>
      </c>
      <c r="BV24" s="19"/>
      <c r="BW24" s="28">
        <f>AA24/2.5</f>
        <v>5.4194270620633365</v>
      </c>
      <c r="BX24" s="28">
        <f>AB24/7.5</f>
        <v>3.8237395764556066</v>
      </c>
      <c r="BY24" s="28">
        <f>AC24/1.32</f>
        <v>2.8182975389991767</v>
      </c>
      <c r="BZ24" s="28">
        <f>AD24/7.3</f>
        <v>2.0502908044447463</v>
      </c>
      <c r="CA24" s="28">
        <f>AE24/2.63</f>
        <v>1.1400784117950546</v>
      </c>
      <c r="CB24" s="28">
        <f>AF24/1.02</f>
        <v>0.9988374504075123</v>
      </c>
      <c r="CC24" s="28">
        <f>AG24/3.68</f>
        <v>0.767273521135522</v>
      </c>
      <c r="CD24" s="28">
        <f>AH24/0.67</f>
        <v>0.6466330312304516</v>
      </c>
      <c r="CE24" s="28">
        <f>AI24/4.55</f>
        <v>0.5477885268962885</v>
      </c>
      <c r="CF24" s="28">
        <f>AJ24/1.01</f>
        <v>0.5418459663350614</v>
      </c>
      <c r="CG24" s="28">
        <f>AK24/2.97</f>
        <v>0.5340237017514456</v>
      </c>
      <c r="CH24"/>
      <c r="CI24" s="28">
        <f>AM24/3.05</f>
        <v>0.5205453434243845</v>
      </c>
      <c r="CJ24" s="28">
        <f>AN24/0.455</f>
        <v>0.556283896495072</v>
      </c>
      <c r="CK24" s="28">
        <f>AO24/28</f>
        <v>0.5785843914247614</v>
      </c>
      <c r="CL24" s="28">
        <f t="shared" si="28"/>
        <v>1.0958936359333882</v>
      </c>
      <c r="CM24" s="28">
        <f t="shared" si="29"/>
        <v>2.105279875762792</v>
      </c>
    </row>
    <row r="25" spans="1:91" s="42" customFormat="1" ht="13.5">
      <c r="A25" s="34" t="s">
        <v>46</v>
      </c>
      <c r="B25" s="35">
        <v>6.465149685496855</v>
      </c>
      <c r="C25" s="35">
        <v>125.06095003150031</v>
      </c>
      <c r="D25" s="36">
        <v>3.76</v>
      </c>
      <c r="E25" s="36">
        <v>3.96</v>
      </c>
      <c r="F25" s="34" t="s">
        <v>24</v>
      </c>
      <c r="G25" s="37">
        <v>60.182</v>
      </c>
      <c r="H25" s="37">
        <v>0.655</v>
      </c>
      <c r="I25" s="37">
        <v>16.143</v>
      </c>
      <c r="J25" s="38"/>
      <c r="K25" s="37">
        <v>4.660964</v>
      </c>
      <c r="L25" s="38"/>
      <c r="M25" s="37">
        <v>0.109</v>
      </c>
      <c r="N25" s="37">
        <v>3.869</v>
      </c>
      <c r="O25" s="37">
        <v>5.13</v>
      </c>
      <c r="P25" s="37">
        <v>4.468</v>
      </c>
      <c r="Q25" s="37">
        <v>2.778</v>
      </c>
      <c r="R25" s="37">
        <v>0.277</v>
      </c>
      <c r="S25" s="37">
        <v>0.044</v>
      </c>
      <c r="T25" s="38"/>
      <c r="U25" s="37">
        <f t="shared" si="15"/>
        <v>98.315964</v>
      </c>
      <c r="V25" s="38">
        <v>52</v>
      </c>
      <c r="W25" s="38">
        <v>320</v>
      </c>
      <c r="X25" s="40">
        <v>8</v>
      </c>
      <c r="Y25" s="38">
        <v>745</v>
      </c>
      <c r="Z25" s="38">
        <v>155</v>
      </c>
      <c r="AA25" s="37">
        <v>16.793772911423712</v>
      </c>
      <c r="AB25" s="37">
        <v>34.220225555610625</v>
      </c>
      <c r="AC25" s="37">
        <v>4.247829259972826</v>
      </c>
      <c r="AD25" s="37">
        <v>17.00401481711654</v>
      </c>
      <c r="AE25" s="37">
        <v>3.5192030878298217</v>
      </c>
      <c r="AF25" s="37">
        <v>1.1159933396482986</v>
      </c>
      <c r="AG25" s="37">
        <v>3.199818068795088</v>
      </c>
      <c r="AH25" s="37">
        <v>0.4796192352068137</v>
      </c>
      <c r="AI25" s="37">
        <v>2.674038355206947</v>
      </c>
      <c r="AJ25" s="37">
        <v>0.5605697428019463</v>
      </c>
      <c r="AK25" s="37">
        <v>1.5897057226942435</v>
      </c>
      <c r="AL25" s="37"/>
      <c r="AM25" s="37">
        <v>1.4235556193187615</v>
      </c>
      <c r="AN25" s="37">
        <v>0.22492946608291203</v>
      </c>
      <c r="AO25" s="40">
        <v>18.740423427343814</v>
      </c>
      <c r="AP25" s="37">
        <v>13.282424783441972</v>
      </c>
      <c r="AQ25" s="38">
        <v>92</v>
      </c>
      <c r="AR25" s="38">
        <v>98.3</v>
      </c>
      <c r="AS25" s="38">
        <v>23</v>
      </c>
      <c r="AT25" s="38">
        <v>111</v>
      </c>
      <c r="AU25" s="38">
        <v>530</v>
      </c>
      <c r="AV25" s="38">
        <v>143</v>
      </c>
      <c r="AW25" s="39">
        <v>6</v>
      </c>
      <c r="AX25" s="37">
        <v>0.19965532675691255</v>
      </c>
      <c r="AY25" s="37">
        <v>4.435461873839026</v>
      </c>
      <c r="AZ25" s="37">
        <v>1.5281602649615948</v>
      </c>
      <c r="BA25" s="37">
        <v>0.5133015509177858</v>
      </c>
      <c r="BB25" s="37">
        <v>3.7388210031916858</v>
      </c>
      <c r="BC25" s="28">
        <f t="shared" si="16"/>
        <v>39.753637525232435</v>
      </c>
      <c r="BD25" s="28">
        <f t="shared" si="17"/>
        <v>4.806451612903226</v>
      </c>
      <c r="BE25" s="28">
        <f t="shared" si="18"/>
        <v>2.064516129032258</v>
      </c>
      <c r="BF25" s="28">
        <f t="shared" si="19"/>
        <v>0.05161290322580645</v>
      </c>
      <c r="BG25" s="41">
        <f t="shared" si="20"/>
        <v>0.42688469825752945</v>
      </c>
      <c r="BH25" s="41">
        <f t="shared" si="21"/>
        <v>0.028615883057025976</v>
      </c>
      <c r="BI25" s="28">
        <f t="shared" si="22"/>
        <v>8.356907854533754</v>
      </c>
      <c r="BJ25" s="41">
        <f t="shared" si="23"/>
        <v>5.923025188323221</v>
      </c>
      <c r="BK25" s="28">
        <v>2.2079639883070086</v>
      </c>
      <c r="BL25" s="28">
        <f t="shared" si="24"/>
        <v>1.2193805767774082</v>
      </c>
      <c r="BM25" s="28">
        <f t="shared" si="25"/>
        <v>24.64580152671756</v>
      </c>
      <c r="BN25" s="28">
        <f t="shared" si="26"/>
        <v>1.2046947531661927</v>
      </c>
      <c r="BO25" s="19">
        <f t="shared" si="27"/>
        <v>64.90798683916155</v>
      </c>
      <c r="BV25" s="19"/>
      <c r="BW25" s="28">
        <f>AA25/2.5</f>
        <v>6.717509164569485</v>
      </c>
      <c r="BX25" s="28">
        <f>AB25/7.5</f>
        <v>4.562696740748083</v>
      </c>
      <c r="BY25" s="28">
        <f>AC25/1.32</f>
        <v>3.218052469676383</v>
      </c>
      <c r="BZ25" s="28">
        <f>AD25/7.3</f>
        <v>2.3293170982351428</v>
      </c>
      <c r="CA25" s="28">
        <f>AE25/2.63</f>
        <v>1.3381000333953694</v>
      </c>
      <c r="CB25" s="28">
        <f>AF25/1.02</f>
        <v>1.0941111173022535</v>
      </c>
      <c r="CC25" s="28">
        <f>AG25/3.68</f>
        <v>0.8695157795638826</v>
      </c>
      <c r="CD25" s="28">
        <f>AH25/0.67</f>
        <v>0.7158496047862891</v>
      </c>
      <c r="CE25" s="28">
        <f>AI25/4.55</f>
        <v>0.5877007374081202</v>
      </c>
      <c r="CF25" s="28">
        <f>AJ25/1.01</f>
        <v>0.5550195473286597</v>
      </c>
      <c r="CG25" s="28">
        <f>AK25/2.97</f>
        <v>0.5352544520856038</v>
      </c>
      <c r="CH25"/>
      <c r="CI25" s="28">
        <f>AM25/3.05</f>
        <v>0.46673954731762674</v>
      </c>
      <c r="CJ25" s="28">
        <f>AN25/0.455</f>
        <v>0.49435047490749895</v>
      </c>
      <c r="CK25" s="28">
        <f>AO25/28</f>
        <v>0.6693008366908505</v>
      </c>
      <c r="CL25" s="28">
        <f t="shared" si="28"/>
        <v>1.0305441123960348</v>
      </c>
      <c r="CM25" s="28">
        <f t="shared" si="29"/>
        <v>2.2079639883070086</v>
      </c>
    </row>
    <row r="26" spans="1:91" s="42" customFormat="1" ht="13.5">
      <c r="A26" s="34" t="s">
        <v>46</v>
      </c>
      <c r="B26" s="35">
        <v>6.477267306673067</v>
      </c>
      <c r="C26" s="35">
        <v>125.08646528665287</v>
      </c>
      <c r="D26" s="36">
        <v>3</v>
      </c>
      <c r="E26" s="36">
        <v>4</v>
      </c>
      <c r="F26" s="34" t="s">
        <v>25</v>
      </c>
      <c r="G26" s="37">
        <v>56.661</v>
      </c>
      <c r="H26" s="37">
        <v>1.057</v>
      </c>
      <c r="I26" s="37">
        <v>16.04</v>
      </c>
      <c r="J26" s="38"/>
      <c r="K26" s="37">
        <v>6.5217504</v>
      </c>
      <c r="L26" s="38"/>
      <c r="M26" s="37">
        <v>0.124</v>
      </c>
      <c r="N26" s="37">
        <v>4.633</v>
      </c>
      <c r="O26" s="37">
        <v>5.897</v>
      </c>
      <c r="P26" s="37">
        <v>3.124</v>
      </c>
      <c r="Q26" s="37">
        <v>2.305</v>
      </c>
      <c r="R26" s="37">
        <v>0.297</v>
      </c>
      <c r="S26" s="37">
        <v>0.6223717409587889</v>
      </c>
      <c r="T26" s="38"/>
      <c r="U26" s="37">
        <f t="shared" si="15"/>
        <v>97.28212214095879</v>
      </c>
      <c r="V26" s="39">
        <v>46</v>
      </c>
      <c r="W26" s="39">
        <v>268</v>
      </c>
      <c r="X26" s="40">
        <v>8</v>
      </c>
      <c r="Y26" s="39">
        <v>488</v>
      </c>
      <c r="Z26" s="39">
        <v>134</v>
      </c>
      <c r="AA26" s="37">
        <v>15.694540872595827</v>
      </c>
      <c r="AB26" s="37">
        <v>31.78926146175986</v>
      </c>
      <c r="AC26" s="37">
        <v>4.5941482874597614</v>
      </c>
      <c r="AD26" s="37">
        <v>19.73059361342633</v>
      </c>
      <c r="AE26" s="37">
        <v>4.415044182648163</v>
      </c>
      <c r="AF26" s="37">
        <v>1.331956304464605</v>
      </c>
      <c r="AG26" s="37">
        <v>4.243698577474882</v>
      </c>
      <c r="AH26" s="37">
        <v>0.6269753920296508</v>
      </c>
      <c r="AI26" s="37">
        <v>3.5212124749429314</v>
      </c>
      <c r="AJ26" s="37">
        <v>0.7182526860089298</v>
      </c>
      <c r="AK26" s="37">
        <v>1.982525433973156</v>
      </c>
      <c r="AL26" s="39"/>
      <c r="AM26" s="37">
        <v>1.7417968750612922</v>
      </c>
      <c r="AN26" s="37">
        <v>0.2686319204506443</v>
      </c>
      <c r="AO26" s="40">
        <v>17</v>
      </c>
      <c r="AP26" s="37">
        <v>23.25597708555268</v>
      </c>
      <c r="AQ26" s="39">
        <v>35</v>
      </c>
      <c r="AR26" s="39">
        <v>99</v>
      </c>
      <c r="AS26" s="39">
        <v>28</v>
      </c>
      <c r="AT26" s="39">
        <v>188</v>
      </c>
      <c r="AU26" s="39">
        <v>130</v>
      </c>
      <c r="AV26" s="39">
        <v>226</v>
      </c>
      <c r="AW26" s="39">
        <v>119</v>
      </c>
      <c r="AX26" s="37">
        <v>1.5500635090962578</v>
      </c>
      <c r="AY26" s="37">
        <v>2.9765280744025127</v>
      </c>
      <c r="AZ26" s="37">
        <v>0.9205116399937662</v>
      </c>
      <c r="BA26" s="37">
        <v>0.5605212598415389</v>
      </c>
      <c r="BB26" s="37">
        <v>3.418590637725874</v>
      </c>
      <c r="BC26" s="28">
        <f t="shared" si="16"/>
        <v>28.705882352941178</v>
      </c>
      <c r="BD26" s="28">
        <f t="shared" si="17"/>
        <v>3.6417910447761193</v>
      </c>
      <c r="BE26" s="28">
        <f t="shared" si="18"/>
        <v>2</v>
      </c>
      <c r="BF26" s="28">
        <f t="shared" si="19"/>
        <v>0.05970149253731343</v>
      </c>
      <c r="BG26" s="41">
        <f t="shared" si="20"/>
        <v>0.47058823529411764</v>
      </c>
      <c r="BH26" s="41">
        <f t="shared" si="21"/>
        <v>0.022212896077630693</v>
      </c>
      <c r="BI26" s="28">
        <f t="shared" si="22"/>
        <v>8.083943293734638</v>
      </c>
      <c r="BJ26" s="41">
        <f t="shared" si="23"/>
        <v>11.058823529411764</v>
      </c>
      <c r="BK26" s="28">
        <v>1.6791389400035523</v>
      </c>
      <c r="BL26" s="28">
        <f t="shared" si="24"/>
        <v>1.144389224150672</v>
      </c>
      <c r="BM26" s="28">
        <f t="shared" si="25"/>
        <v>15.175023651844844</v>
      </c>
      <c r="BN26" s="28">
        <f t="shared" si="26"/>
        <v>1.407673300237427</v>
      </c>
      <c r="BO26" s="19">
        <f t="shared" si="27"/>
        <v>61.284457751173825</v>
      </c>
      <c r="BV26" s="19"/>
      <c r="BW26" s="28">
        <f>AA26/2.5</f>
        <v>6.27781634903833</v>
      </c>
      <c r="BX26" s="28">
        <f>AB26/7.5</f>
        <v>4.2385681949013145</v>
      </c>
      <c r="BY26" s="28">
        <f>AC26/1.32</f>
        <v>3.480415369287698</v>
      </c>
      <c r="BZ26" s="28">
        <f>AD26/7.3</f>
        <v>2.702821042935114</v>
      </c>
      <c r="CA26" s="28">
        <f>AE26/2.63</f>
        <v>1.6787240238205945</v>
      </c>
      <c r="CB26" s="28">
        <f>AF26/1.02</f>
        <v>1.3058395141809853</v>
      </c>
      <c r="CC26" s="28">
        <f>AG26/3.68</f>
        <v>1.1531789612703485</v>
      </c>
      <c r="CD26" s="28">
        <f>AH26/0.67</f>
        <v>0.9357841672084339</v>
      </c>
      <c r="CE26" s="28">
        <f>AI26/4.55</f>
        <v>0.7738928516358091</v>
      </c>
      <c r="CF26" s="28">
        <f>AJ26/1.01</f>
        <v>0.711141273276168</v>
      </c>
      <c r="CG26" s="28">
        <f>AK26/2.97</f>
        <v>0.6675169811357426</v>
      </c>
      <c r="CH26"/>
      <c r="CI26" s="28">
        <f>AM26/3.05</f>
        <v>0.5710809426430467</v>
      </c>
      <c r="CJ26" s="28">
        <f>AN26/0.455</f>
        <v>0.5903998251662512</v>
      </c>
      <c r="CK26" s="28">
        <f>AO26/28</f>
        <v>0.6071428571428571</v>
      </c>
      <c r="CL26" s="28">
        <f t="shared" si="28"/>
        <v>0.9589242486858749</v>
      </c>
      <c r="CM26" s="28">
        <f t="shared" si="29"/>
        <v>1.6791389400035523</v>
      </c>
    </row>
    <row r="27" spans="1:91" s="42" customFormat="1" ht="13.5">
      <c r="A27" s="34" t="s">
        <v>46</v>
      </c>
      <c r="B27" s="35">
        <v>6.553950573505735</v>
      </c>
      <c r="C27" s="35">
        <v>125.16130103501035</v>
      </c>
      <c r="D27" s="36">
        <v>3.61</v>
      </c>
      <c r="E27" s="36">
        <v>3.69</v>
      </c>
      <c r="F27" s="34" t="s">
        <v>26</v>
      </c>
      <c r="G27" s="37">
        <v>58.164</v>
      </c>
      <c r="H27" s="37">
        <v>0.768</v>
      </c>
      <c r="I27" s="37">
        <v>16.801</v>
      </c>
      <c r="J27" s="38"/>
      <c r="K27" s="37">
        <v>5.3115194</v>
      </c>
      <c r="L27" s="38"/>
      <c r="M27" s="37">
        <v>0.094</v>
      </c>
      <c r="N27" s="37">
        <v>3.01</v>
      </c>
      <c r="O27" s="37">
        <v>6.186</v>
      </c>
      <c r="P27" s="37">
        <v>4.197</v>
      </c>
      <c r="Q27" s="37">
        <v>2.318</v>
      </c>
      <c r="R27" s="37">
        <v>0.321</v>
      </c>
      <c r="S27" s="37">
        <v>0.006407945852857543</v>
      </c>
      <c r="T27" s="38"/>
      <c r="U27" s="37">
        <f t="shared" si="15"/>
        <v>97.17692734585286</v>
      </c>
      <c r="V27" s="39">
        <v>30</v>
      </c>
      <c r="W27" s="39">
        <v>278</v>
      </c>
      <c r="X27" s="40">
        <v>7</v>
      </c>
      <c r="Y27" s="39">
        <v>705</v>
      </c>
      <c r="Z27" s="39">
        <v>150</v>
      </c>
      <c r="AA27" s="37">
        <v>15.571286412747437</v>
      </c>
      <c r="AB27" s="37">
        <v>32.0082594135406</v>
      </c>
      <c r="AC27" s="37">
        <v>4.165883528953501</v>
      </c>
      <c r="AD27" s="37">
        <v>16.57899707489724</v>
      </c>
      <c r="AE27" s="37">
        <v>3.434758930337056</v>
      </c>
      <c r="AF27" s="37">
        <v>1.0450989230448764</v>
      </c>
      <c r="AG27" s="37">
        <v>3.0720278015954605</v>
      </c>
      <c r="AH27" s="37">
        <v>0.46637615707013125</v>
      </c>
      <c r="AI27" s="37">
        <v>2.632777359345206</v>
      </c>
      <c r="AJ27" s="37">
        <v>0.5288614556538965</v>
      </c>
      <c r="AK27" s="37">
        <v>1.530375306811608</v>
      </c>
      <c r="AL27" s="39"/>
      <c r="AM27" s="37">
        <v>1.4459352330091044</v>
      </c>
      <c r="AN27" s="37">
        <v>0.2252949229395964</v>
      </c>
      <c r="AO27" s="40">
        <v>13</v>
      </c>
      <c r="AP27" s="37">
        <v>14.901332874058102</v>
      </c>
      <c r="AQ27" s="39">
        <v>16</v>
      </c>
      <c r="AR27" s="39">
        <v>42</v>
      </c>
      <c r="AS27" s="39">
        <v>21</v>
      </c>
      <c r="AT27" s="39">
        <v>138</v>
      </c>
      <c r="AU27" s="39">
        <v>37</v>
      </c>
      <c r="AV27" s="39">
        <v>58</v>
      </c>
      <c r="AW27" s="39">
        <v>6</v>
      </c>
      <c r="AX27" s="37">
        <v>0.4855695767232874</v>
      </c>
      <c r="AY27" s="37">
        <v>3.9803663804684692</v>
      </c>
      <c r="AZ27" s="37">
        <v>1.0927063809910842</v>
      </c>
      <c r="BA27" s="37">
        <v>0.5183257491989225</v>
      </c>
      <c r="BB27" s="37">
        <v>3.4793386097367884</v>
      </c>
      <c r="BC27" s="28">
        <f t="shared" si="16"/>
        <v>54.23076923076923</v>
      </c>
      <c r="BD27" s="28">
        <f t="shared" si="17"/>
        <v>4.7</v>
      </c>
      <c r="BE27" s="28">
        <f t="shared" si="18"/>
        <v>1.8533333333333333</v>
      </c>
      <c r="BF27" s="28">
        <f t="shared" si="19"/>
        <v>0.04666666666666667</v>
      </c>
      <c r="BG27" s="41">
        <f t="shared" si="20"/>
        <v>0.5384615384615384</v>
      </c>
      <c r="BH27" s="41">
        <f t="shared" si="21"/>
        <v>0.026535775869789793</v>
      </c>
      <c r="BI27" s="28">
        <f t="shared" si="22"/>
        <v>9.260916534536703</v>
      </c>
      <c r="BJ27" s="41">
        <f t="shared" si="23"/>
        <v>10.615384615384615</v>
      </c>
      <c r="BK27" s="28">
        <v>2.087110884478533</v>
      </c>
      <c r="BL27" s="28">
        <f t="shared" si="24"/>
        <v>1.2297307380301064</v>
      </c>
      <c r="BM27" s="28">
        <f t="shared" si="25"/>
        <v>21.876302083333332</v>
      </c>
      <c r="BN27" s="28">
        <f t="shared" si="26"/>
        <v>1.7646243853820598</v>
      </c>
      <c r="BO27" s="19">
        <f t="shared" si="27"/>
        <v>55.80583047801928</v>
      </c>
      <c r="BV27" s="19"/>
      <c r="BW27" s="28">
        <f>AA27/2.5</f>
        <v>6.228514565098974</v>
      </c>
      <c r="BX27" s="28">
        <f>AB27/7.5</f>
        <v>4.267767921805413</v>
      </c>
      <c r="BY27" s="28">
        <f>AC27/1.32</f>
        <v>3.1559723704193186</v>
      </c>
      <c r="BZ27" s="28">
        <f>AD27/7.3</f>
        <v>2.271095489711951</v>
      </c>
      <c r="CA27" s="28">
        <f>AE27/2.63</f>
        <v>1.305991988721314</v>
      </c>
      <c r="CB27" s="28">
        <f>AF27/1.02</f>
        <v>1.0246067872988984</v>
      </c>
      <c r="CC27" s="28">
        <f>AG27/3.68</f>
        <v>0.8347901634770273</v>
      </c>
      <c r="CD27" s="28">
        <f>AH27/0.67</f>
        <v>0.6960838165225839</v>
      </c>
      <c r="CE27" s="28">
        <f>AI27/4.55</f>
        <v>0.5786323866692761</v>
      </c>
      <c r="CF27" s="28">
        <f>AJ27/1.01</f>
        <v>0.5236252036177194</v>
      </c>
      <c r="CG27" s="28">
        <f>AK27/2.97</f>
        <v>0.5152778810813494</v>
      </c>
      <c r="CH27"/>
      <c r="CI27" s="28">
        <f>AM27/3.05</f>
        <v>0.4740771255767556</v>
      </c>
      <c r="CJ27" s="28">
        <f>AN27/0.455</f>
        <v>0.49515367679032174</v>
      </c>
      <c r="CK27" s="28">
        <f>AO27/28</f>
        <v>0.4642857142857143</v>
      </c>
      <c r="CL27" s="28">
        <f t="shared" si="28"/>
        <v>0.989451528873543</v>
      </c>
      <c r="CM27" s="28">
        <f t="shared" si="29"/>
        <v>2.087110884478533</v>
      </c>
    </row>
    <row r="28" spans="1:91" s="68" customFormat="1" ht="13.5">
      <c r="A28" s="57" t="s">
        <v>46</v>
      </c>
      <c r="B28" s="58">
        <v>6.471828252282522</v>
      </c>
      <c r="C28" s="58">
        <v>125.04995192151921</v>
      </c>
      <c r="D28" s="59">
        <v>3.74</v>
      </c>
      <c r="E28" s="59">
        <v>3.77</v>
      </c>
      <c r="F28" s="57" t="s">
        <v>27</v>
      </c>
      <c r="G28" s="60">
        <v>62.943</v>
      </c>
      <c r="H28" s="60">
        <v>0.553</v>
      </c>
      <c r="I28" s="60">
        <v>17.097</v>
      </c>
      <c r="J28" s="61"/>
      <c r="K28" s="60">
        <v>4.0320038</v>
      </c>
      <c r="L28" s="61"/>
      <c r="M28" s="60">
        <v>0.104</v>
      </c>
      <c r="N28" s="60">
        <v>1.827</v>
      </c>
      <c r="O28" s="60">
        <v>5.013</v>
      </c>
      <c r="P28" s="60">
        <v>4.65</v>
      </c>
      <c r="Q28" s="60">
        <v>2.927</v>
      </c>
      <c r="R28" s="60">
        <v>0.275</v>
      </c>
      <c r="S28" s="60">
        <v>0.049</v>
      </c>
      <c r="T28" s="61"/>
      <c r="U28" s="60">
        <f t="shared" si="15"/>
        <v>99.47000380000001</v>
      </c>
      <c r="V28" s="61">
        <v>58</v>
      </c>
      <c r="W28" s="61">
        <v>300</v>
      </c>
      <c r="X28" s="63">
        <v>6</v>
      </c>
      <c r="Y28" s="61">
        <v>785</v>
      </c>
      <c r="Z28" s="61">
        <v>161</v>
      </c>
      <c r="AA28" s="60">
        <v>16.097381994120642</v>
      </c>
      <c r="AB28" s="60">
        <v>34.06994201585176</v>
      </c>
      <c r="AC28" s="60">
        <v>4.257599749726285</v>
      </c>
      <c r="AD28" s="60">
        <v>16.628685616956098</v>
      </c>
      <c r="AE28" s="60">
        <v>3.2163516380714423</v>
      </c>
      <c r="AF28" s="60">
        <v>0.923678506579025</v>
      </c>
      <c r="AG28" s="60">
        <v>2.6531309362531905</v>
      </c>
      <c r="AH28" s="60">
        <v>0.3844439366638118</v>
      </c>
      <c r="AI28" s="62">
        <v>2.1645892733527514</v>
      </c>
      <c r="AJ28" s="60">
        <v>0.46523123452880205</v>
      </c>
      <c r="AK28" s="60">
        <v>1.3352372656217388</v>
      </c>
      <c r="AL28" s="60"/>
      <c r="AM28" s="60">
        <v>1.321809325681384</v>
      </c>
      <c r="AN28" s="60">
        <v>0.21221212134898906</v>
      </c>
      <c r="AO28" s="63">
        <v>13.905689427139755</v>
      </c>
      <c r="AP28" s="60">
        <v>8.727290025772746</v>
      </c>
      <c r="AQ28" s="61">
        <v>5</v>
      </c>
      <c r="AR28" s="61">
        <v>8</v>
      </c>
      <c r="AS28" s="61">
        <v>11</v>
      </c>
      <c r="AT28" s="61">
        <v>93</v>
      </c>
      <c r="AU28" s="61">
        <v>51</v>
      </c>
      <c r="AV28" s="61">
        <v>55</v>
      </c>
      <c r="AW28" s="64">
        <v>6</v>
      </c>
      <c r="AX28" s="60">
        <v>0.35110772256648093</v>
      </c>
      <c r="AY28" s="60">
        <v>4.129571165093495</v>
      </c>
      <c r="AZ28" s="60">
        <v>1.4863232031612186</v>
      </c>
      <c r="BA28" s="60">
        <v>0.43288615103635153</v>
      </c>
      <c r="BB28" s="60">
        <v>3.8913091387745937</v>
      </c>
      <c r="BC28" s="65">
        <f t="shared" si="16"/>
        <v>56.45171381923102</v>
      </c>
      <c r="BD28" s="65">
        <f t="shared" si="17"/>
        <v>4.875776397515528</v>
      </c>
      <c r="BE28" s="65">
        <f t="shared" si="18"/>
        <v>1.8633540372670807</v>
      </c>
      <c r="BF28" s="65">
        <f t="shared" si="19"/>
        <v>0.037267080745341616</v>
      </c>
      <c r="BG28" s="66">
        <f t="shared" si="20"/>
        <v>0.43147806740813516</v>
      </c>
      <c r="BH28" s="66">
        <f t="shared" si="21"/>
        <v>0.02564951034219562</v>
      </c>
      <c r="BI28" s="65">
        <f t="shared" si="22"/>
        <v>10.656228878077814</v>
      </c>
      <c r="BJ28" s="66">
        <f t="shared" si="23"/>
        <v>6.687910044826095</v>
      </c>
      <c r="BK28" s="65">
        <v>2.2423240227869368</v>
      </c>
      <c r="BL28" s="65">
        <f t="shared" si="24"/>
        <v>1.1658433706623887</v>
      </c>
      <c r="BM28" s="65">
        <f t="shared" si="25"/>
        <v>30.916817359855333</v>
      </c>
      <c r="BN28" s="65">
        <f t="shared" si="26"/>
        <v>2.206898631636563</v>
      </c>
      <c r="BO28" s="67">
        <f t="shared" si="27"/>
        <v>50.240876705413825</v>
      </c>
      <c r="BV28" s="67"/>
      <c r="BW28" s="65">
        <f>AA28/2.5</f>
        <v>6.438952797648257</v>
      </c>
      <c r="BX28" s="65">
        <f>AB28/7.5</f>
        <v>4.542658935446901</v>
      </c>
      <c r="BY28" s="65">
        <f>AC28/1.32</f>
        <v>3.2254543558532465</v>
      </c>
      <c r="BZ28" s="65">
        <f>AD28/7.3</f>
        <v>2.2779021393090546</v>
      </c>
      <c r="CA28" s="65">
        <f>AE28/2.63</f>
        <v>1.2229473909016892</v>
      </c>
      <c r="CB28" s="65">
        <f>AF28/1.02</f>
        <v>0.9055671633127695</v>
      </c>
      <c r="CC28" s="65">
        <f>AG28/3.68</f>
        <v>0.7209594935470626</v>
      </c>
      <c r="CD28" s="65">
        <f>AH28/0.67</f>
        <v>0.573796920393749</v>
      </c>
      <c r="CE28" s="65">
        <f>AI28/4.55</f>
        <v>0.47573390623137396</v>
      </c>
      <c r="CF28" s="65">
        <f>AJ28/1.01</f>
        <v>0.4606249846819822</v>
      </c>
      <c r="CG28" s="65">
        <f>AK28/2.97</f>
        <v>0.44957483690967637</v>
      </c>
      <c r="CH28"/>
      <c r="CI28" s="65">
        <f>AM28/3.05</f>
        <v>0.4333801067807817</v>
      </c>
      <c r="CJ28" s="65">
        <f>AN28/0.455</f>
        <v>0.4664002667010749</v>
      </c>
      <c r="CK28" s="65">
        <f>AO28/28</f>
        <v>0.49663176525499125</v>
      </c>
      <c r="CL28" s="65">
        <f t="shared" si="28"/>
        <v>0.9717786244325147</v>
      </c>
      <c r="CM28" s="65">
        <f t="shared" si="29"/>
        <v>2.2423240227869368</v>
      </c>
    </row>
    <row r="29" spans="1:91" s="68" customFormat="1" ht="13.5">
      <c r="A29" s="57" t="s">
        <v>46</v>
      </c>
      <c r="B29" s="58">
        <v>6.476286796867969</v>
      </c>
      <c r="C29" s="58">
        <v>125.04737789577896</v>
      </c>
      <c r="D29" s="59">
        <v>3.63</v>
      </c>
      <c r="E29" s="59">
        <v>3.71</v>
      </c>
      <c r="F29" s="57" t="s">
        <v>28</v>
      </c>
      <c r="G29" s="60">
        <v>64.76</v>
      </c>
      <c r="H29" s="60">
        <v>0.45</v>
      </c>
      <c r="I29" s="60">
        <v>16.02</v>
      </c>
      <c r="J29" s="61"/>
      <c r="K29" s="60">
        <v>3.320262</v>
      </c>
      <c r="L29" s="61"/>
      <c r="M29" s="60">
        <v>0.102</v>
      </c>
      <c r="N29" s="60">
        <v>1.46</v>
      </c>
      <c r="O29" s="60">
        <v>3.95</v>
      </c>
      <c r="P29" s="60">
        <v>4.14</v>
      </c>
      <c r="Q29" s="60">
        <v>3.28</v>
      </c>
      <c r="R29" s="60">
        <v>0.183</v>
      </c>
      <c r="S29" s="60">
        <v>0.074</v>
      </c>
      <c r="T29" s="61"/>
      <c r="U29" s="60">
        <f t="shared" si="15"/>
        <v>97.73926200000001</v>
      </c>
      <c r="V29" s="64">
        <v>68</v>
      </c>
      <c r="W29" s="64">
        <v>354</v>
      </c>
      <c r="X29" s="63">
        <v>6</v>
      </c>
      <c r="Y29" s="64">
        <v>561</v>
      </c>
      <c r="Z29" s="64">
        <v>135</v>
      </c>
      <c r="AA29" s="60">
        <v>15.30950047807601</v>
      </c>
      <c r="AB29" s="60">
        <v>30.495832070126482</v>
      </c>
      <c r="AC29" s="60">
        <v>3.651746763001971</v>
      </c>
      <c r="AD29" s="60">
        <v>13.883890858354864</v>
      </c>
      <c r="AE29" s="60">
        <v>2.6770810566233645</v>
      </c>
      <c r="AF29" s="60">
        <v>0.6252298801216847</v>
      </c>
      <c r="AG29" s="60">
        <v>2.256312110184652</v>
      </c>
      <c r="AH29" s="60">
        <v>0.33286043541816385</v>
      </c>
      <c r="AI29" s="60">
        <v>1.888168643617483</v>
      </c>
      <c r="AJ29" s="60">
        <v>0.40442540001035215</v>
      </c>
      <c r="AK29" s="60">
        <v>1.2378256374012184</v>
      </c>
      <c r="AL29" s="60">
        <v>0.17403424642388307</v>
      </c>
      <c r="AM29" s="60">
        <v>1.256452497347644</v>
      </c>
      <c r="AN29" s="60">
        <v>0.1970235104861811</v>
      </c>
      <c r="AO29" s="63">
        <v>11</v>
      </c>
      <c r="AP29" s="60">
        <v>6.740075962148796</v>
      </c>
      <c r="AQ29" s="64">
        <v>6</v>
      </c>
      <c r="AR29" s="64">
        <v>9</v>
      </c>
      <c r="AS29" s="64">
        <v>10</v>
      </c>
      <c r="AT29" s="64">
        <v>80</v>
      </c>
      <c r="AU29" s="64">
        <v>32</v>
      </c>
      <c r="AV29" s="64">
        <v>58</v>
      </c>
      <c r="AW29" s="64">
        <v>12</v>
      </c>
      <c r="AX29" s="60">
        <v>0.8635244549065951</v>
      </c>
      <c r="AY29" s="60">
        <v>5.853156336099186</v>
      </c>
      <c r="AZ29" s="60">
        <v>2.047285980774906</v>
      </c>
      <c r="BA29" s="60">
        <v>0.5184486057175428</v>
      </c>
      <c r="BB29" s="60">
        <v>3.7576543172293433</v>
      </c>
      <c r="BC29" s="65">
        <f t="shared" si="16"/>
        <v>51</v>
      </c>
      <c r="BD29" s="65">
        <f t="shared" si="17"/>
        <v>4.155555555555556</v>
      </c>
      <c r="BE29" s="65">
        <f t="shared" si="18"/>
        <v>2.6222222222222222</v>
      </c>
      <c r="BF29" s="65">
        <f t="shared" si="19"/>
        <v>0.044444444444444446</v>
      </c>
      <c r="BG29" s="66">
        <f t="shared" si="20"/>
        <v>0.5454545454545454</v>
      </c>
      <c r="BH29" s="66">
        <f t="shared" si="21"/>
        <v>0.04335671360073471</v>
      </c>
      <c r="BI29" s="65">
        <f t="shared" si="22"/>
        <v>11.869302430605735</v>
      </c>
      <c r="BJ29" s="66">
        <f t="shared" si="23"/>
        <v>7.2727272727272725</v>
      </c>
      <c r="BK29" s="65">
        <v>1.902658957560027</v>
      </c>
      <c r="BL29" s="65">
        <f t="shared" si="24"/>
        <v>1.0950571844441113</v>
      </c>
      <c r="BM29" s="65">
        <f t="shared" si="25"/>
        <v>35.6</v>
      </c>
      <c r="BN29" s="65">
        <f t="shared" si="26"/>
        <v>2.2741520547945204</v>
      </c>
      <c r="BO29" s="67">
        <f t="shared" si="27"/>
        <v>49.49041961509037</v>
      </c>
      <c r="BV29" s="67"/>
      <c r="BW29" s="65">
        <f>AA29/2.5</f>
        <v>6.123800191230404</v>
      </c>
      <c r="BX29" s="65">
        <f>AB29/7.5</f>
        <v>4.066110942683531</v>
      </c>
      <c r="BY29" s="65">
        <f>AC29/1.32</f>
        <v>2.7664748204560388</v>
      </c>
      <c r="BZ29" s="65">
        <f>AD29/7.3</f>
        <v>1.9019028573088854</v>
      </c>
      <c r="CA29" s="65">
        <f>AE29/2.63</f>
        <v>1.0179015424423439</v>
      </c>
      <c r="CB29" s="65">
        <f>AF29/1.02</f>
        <v>0.612970470707534</v>
      </c>
      <c r="CC29" s="65">
        <f>AG29/3.68</f>
        <v>0.6131282908110467</v>
      </c>
      <c r="CD29" s="65">
        <f>AH29/0.67</f>
        <v>0.4968066200271102</v>
      </c>
      <c r="CE29" s="65">
        <f>AI29/4.55</f>
        <v>0.41498211947636987</v>
      </c>
      <c r="CF29" s="65">
        <f>AJ29/1.01</f>
        <v>0.4004211881290615</v>
      </c>
      <c r="CG29" s="65">
        <f>AK29/2.97</f>
        <v>0.4167763088892991</v>
      </c>
      <c r="CH29" s="65">
        <f>AL29/0.456</f>
        <v>0.38165404917518214</v>
      </c>
      <c r="CI29" s="65">
        <f>AM29/3.05</f>
        <v>0.41195163847463745</v>
      </c>
      <c r="CJ29" s="65">
        <f>AN29/0.455</f>
        <v>0.4330187043652332</v>
      </c>
      <c r="CK29" s="65">
        <f>AO29/28</f>
        <v>0.39285714285714285</v>
      </c>
      <c r="CL29" s="65">
        <f t="shared" si="28"/>
        <v>0.7838034750252988</v>
      </c>
      <c r="CM29" s="65">
        <f t="shared" si="29"/>
        <v>1.902658957560027</v>
      </c>
    </row>
    <row r="30" spans="1:91" s="68" customFormat="1" ht="13.5">
      <c r="A30" s="57" t="s">
        <v>46</v>
      </c>
      <c r="B30" s="58">
        <v>6.476129545295453</v>
      </c>
      <c r="C30" s="58">
        <v>125.0558019800198</v>
      </c>
      <c r="D30" s="59">
        <v>3</v>
      </c>
      <c r="E30" s="59">
        <v>4</v>
      </c>
      <c r="F30" s="57" t="s">
        <v>29</v>
      </c>
      <c r="G30" s="60">
        <v>58.002</v>
      </c>
      <c r="H30" s="60">
        <v>0.666</v>
      </c>
      <c r="I30" s="60">
        <v>16.452</v>
      </c>
      <c r="J30" s="61"/>
      <c r="K30" s="60">
        <v>5.0199842</v>
      </c>
      <c r="L30" s="61"/>
      <c r="M30" s="60">
        <v>0.117</v>
      </c>
      <c r="N30" s="60">
        <v>2.611</v>
      </c>
      <c r="O30" s="60">
        <v>5.611</v>
      </c>
      <c r="P30" s="60">
        <v>3.432</v>
      </c>
      <c r="Q30" s="60">
        <v>2.867</v>
      </c>
      <c r="R30" s="60">
        <v>0.275</v>
      </c>
      <c r="S30" s="60">
        <v>0.027</v>
      </c>
      <c r="T30" s="61"/>
      <c r="U30" s="60">
        <f t="shared" si="15"/>
        <v>95.07998420000003</v>
      </c>
      <c r="V30" s="61">
        <v>58</v>
      </c>
      <c r="W30" s="61">
        <v>305</v>
      </c>
      <c r="X30" s="63">
        <v>6</v>
      </c>
      <c r="Y30" s="61">
        <v>650</v>
      </c>
      <c r="Z30" s="61">
        <v>177</v>
      </c>
      <c r="AA30" s="60">
        <v>15.000029532728743</v>
      </c>
      <c r="AB30" s="60">
        <v>32.81259411709845</v>
      </c>
      <c r="AC30" s="60">
        <v>4.234685937432138</v>
      </c>
      <c r="AD30" s="60">
        <v>16.68501682903026</v>
      </c>
      <c r="AE30" s="60">
        <v>3.2763315020681008</v>
      </c>
      <c r="AF30" s="60">
        <v>0.9252709911786218</v>
      </c>
      <c r="AG30" s="60">
        <v>2.9663708305334815</v>
      </c>
      <c r="AH30" s="60">
        <v>0.4626644039732667</v>
      </c>
      <c r="AI30" s="60">
        <v>2.6461074280316472</v>
      </c>
      <c r="AJ30" s="60">
        <v>0.5623136480225539</v>
      </c>
      <c r="AK30" s="60">
        <v>1.6519275665457132</v>
      </c>
      <c r="AL30" s="60"/>
      <c r="AM30" s="60">
        <v>1.5796352853066358</v>
      </c>
      <c r="AN30" s="60">
        <v>0.258929928553581</v>
      </c>
      <c r="AO30" s="63">
        <v>16.593817559912175</v>
      </c>
      <c r="AP30" s="60">
        <v>11.842635445183301</v>
      </c>
      <c r="AQ30" s="61">
        <v>8</v>
      </c>
      <c r="AR30" s="61">
        <v>14</v>
      </c>
      <c r="AS30" s="61">
        <v>19</v>
      </c>
      <c r="AT30" s="61">
        <v>123</v>
      </c>
      <c r="AU30" s="61">
        <v>66</v>
      </c>
      <c r="AV30" s="61">
        <v>56</v>
      </c>
      <c r="AW30" s="64">
        <v>5</v>
      </c>
      <c r="AX30" s="60">
        <v>0.5095681464248062</v>
      </c>
      <c r="AY30" s="60">
        <v>4.440119512324328</v>
      </c>
      <c r="AZ30" s="60">
        <v>1.5454879616982953</v>
      </c>
      <c r="BA30" s="60">
        <v>0.41689457226262816</v>
      </c>
      <c r="BB30" s="60">
        <v>4.092276525975126</v>
      </c>
      <c r="BC30" s="65">
        <f t="shared" si="16"/>
        <v>39.171215282629646</v>
      </c>
      <c r="BD30" s="65">
        <f t="shared" si="17"/>
        <v>3.672316384180791</v>
      </c>
      <c r="BE30" s="65">
        <f t="shared" si="18"/>
        <v>1.7231638418079096</v>
      </c>
      <c r="BF30" s="65">
        <f t="shared" si="19"/>
        <v>0.03389830508474576</v>
      </c>
      <c r="BG30" s="66">
        <f t="shared" si="20"/>
        <v>0.3615804487627352</v>
      </c>
      <c r="BH30" s="66">
        <f t="shared" si="21"/>
        <v>0.025085420973583773</v>
      </c>
      <c r="BI30" s="65">
        <f t="shared" si="22"/>
        <v>10.386201666794294</v>
      </c>
      <c r="BJ30" s="66">
        <f t="shared" si="23"/>
        <v>7.412399199636072</v>
      </c>
      <c r="BK30" s="65">
        <v>1.7735797285984338</v>
      </c>
      <c r="BL30" s="65">
        <f t="shared" si="24"/>
        <v>1.1518978283222423</v>
      </c>
      <c r="BM30" s="65">
        <f t="shared" si="25"/>
        <v>24.702702702702705</v>
      </c>
      <c r="BN30" s="65">
        <f t="shared" si="26"/>
        <v>1.9226289544235922</v>
      </c>
      <c r="BO30" s="67">
        <f t="shared" si="27"/>
        <v>53.68157100539284</v>
      </c>
      <c r="BV30" s="67"/>
      <c r="BW30" s="65">
        <f>AA30/2.5</f>
        <v>6.000011813091497</v>
      </c>
      <c r="BX30" s="65">
        <f>AB30/7.5</f>
        <v>4.37501254894646</v>
      </c>
      <c r="BY30" s="65">
        <f>AC30/1.32</f>
        <v>3.2080954071455587</v>
      </c>
      <c r="BZ30" s="65">
        <f>AD30/7.3</f>
        <v>2.2856187437027753</v>
      </c>
      <c r="CA30" s="65">
        <f>AE30/2.63</f>
        <v>1.2457534228395821</v>
      </c>
      <c r="CB30" s="65">
        <f>AF30/1.02</f>
        <v>0.907128422724139</v>
      </c>
      <c r="CC30" s="65">
        <f>AG30/3.68</f>
        <v>0.8060790300362721</v>
      </c>
      <c r="CD30" s="65">
        <f>AH30/0.67</f>
        <v>0.6905438865272637</v>
      </c>
      <c r="CE30" s="65">
        <f>AI30/4.55</f>
        <v>0.5815620720948675</v>
      </c>
      <c r="CF30" s="65">
        <f>AJ30/1.01</f>
        <v>0.5567461861609444</v>
      </c>
      <c r="CG30" s="65">
        <f>AK30/2.97</f>
        <v>0.5562045678605094</v>
      </c>
      <c r="CH30"/>
      <c r="CI30" s="65">
        <f>AM30/3.05</f>
        <v>0.5179132082972576</v>
      </c>
      <c r="CJ30" s="65">
        <f>AN30/0.455</f>
        <v>0.5690767660518263</v>
      </c>
      <c r="CK30" s="65">
        <f>AO30/28</f>
        <v>0.5926363414254349</v>
      </c>
      <c r="CL30" s="65">
        <f t="shared" si="28"/>
        <v>0.9185603674093943</v>
      </c>
      <c r="CM30" s="65">
        <f t="shared" si="29"/>
        <v>1.7735797285984338</v>
      </c>
    </row>
    <row r="31" spans="1:91" s="68" customFormat="1" ht="13.5">
      <c r="A31" s="57" t="s">
        <v>46</v>
      </c>
      <c r="B31" s="58">
        <v>6.476268296682966</v>
      </c>
      <c r="C31" s="58">
        <v>125.05462296822968</v>
      </c>
      <c r="D31" s="59">
        <v>3</v>
      </c>
      <c r="E31" s="59">
        <v>4</v>
      </c>
      <c r="F31" s="57" t="s">
        <v>18</v>
      </c>
      <c r="G31" s="60">
        <v>58.453</v>
      </c>
      <c r="H31" s="60">
        <v>0.662</v>
      </c>
      <c r="I31" s="60">
        <v>16.549</v>
      </c>
      <c r="J31" s="61"/>
      <c r="K31" s="60">
        <v>4.7554430000000005</v>
      </c>
      <c r="L31" s="61"/>
      <c r="M31" s="60">
        <v>0.127</v>
      </c>
      <c r="N31" s="60">
        <v>2.423</v>
      </c>
      <c r="O31" s="60">
        <v>5.787</v>
      </c>
      <c r="P31" s="60">
        <v>3.367</v>
      </c>
      <c r="Q31" s="60">
        <v>3.224</v>
      </c>
      <c r="R31" s="60">
        <v>0.276</v>
      </c>
      <c r="S31" s="60">
        <v>0.028</v>
      </c>
      <c r="T31" s="61"/>
      <c r="U31" s="60">
        <f t="shared" si="15"/>
        <v>95.65144300000001</v>
      </c>
      <c r="V31" s="61">
        <v>65</v>
      </c>
      <c r="W31" s="61">
        <v>300</v>
      </c>
      <c r="X31" s="63">
        <v>7</v>
      </c>
      <c r="Y31" s="61">
        <v>725</v>
      </c>
      <c r="Z31" s="61">
        <v>180</v>
      </c>
      <c r="AA31" s="60">
        <v>15.646159345885696</v>
      </c>
      <c r="AB31" s="60">
        <v>34.4851821287254</v>
      </c>
      <c r="AC31" s="60">
        <v>4.263106647520461</v>
      </c>
      <c r="AD31" s="60">
        <v>17.29063564047926</v>
      </c>
      <c r="AE31" s="60">
        <v>3.326611319045033</v>
      </c>
      <c r="AF31" s="60">
        <v>1.023680946376687</v>
      </c>
      <c r="AG31" s="60">
        <v>2.917718609781912</v>
      </c>
      <c r="AH31" s="60">
        <v>0.4572274994060934</v>
      </c>
      <c r="AI31" s="62">
        <v>2.533577659746859</v>
      </c>
      <c r="AJ31" s="60">
        <v>0.5709007588045583</v>
      </c>
      <c r="AK31" s="60">
        <v>1.6399986436859173</v>
      </c>
      <c r="AL31" s="60"/>
      <c r="AM31" s="60">
        <v>1.6297787153387429</v>
      </c>
      <c r="AN31" s="60">
        <v>0.26551618805974275</v>
      </c>
      <c r="AO31" s="63">
        <v>16.29841722003526</v>
      </c>
      <c r="AP31" s="60">
        <v>10.65300649821416</v>
      </c>
      <c r="AQ31" s="61">
        <v>6</v>
      </c>
      <c r="AR31" s="61">
        <v>10</v>
      </c>
      <c r="AS31" s="61">
        <v>17</v>
      </c>
      <c r="AT31" s="61">
        <v>127</v>
      </c>
      <c r="AU31" s="61">
        <v>72</v>
      </c>
      <c r="AV31" s="61">
        <v>60</v>
      </c>
      <c r="AW31" s="64">
        <v>15</v>
      </c>
      <c r="AX31" s="60">
        <v>0.46874727825191087</v>
      </c>
      <c r="AY31" s="60">
        <v>4.616091748494686</v>
      </c>
      <c r="AZ31" s="60">
        <v>1.5877207857967828</v>
      </c>
      <c r="BA31" s="60">
        <v>0.44229705205609626</v>
      </c>
      <c r="BB31" s="60">
        <v>4.330223902368958</v>
      </c>
      <c r="BC31" s="65">
        <f t="shared" si="16"/>
        <v>44.48284702816262</v>
      </c>
      <c r="BD31" s="65">
        <f t="shared" si="17"/>
        <v>4.027777777777778</v>
      </c>
      <c r="BE31" s="65">
        <f t="shared" si="18"/>
        <v>1.6666666666666667</v>
      </c>
      <c r="BF31" s="65">
        <f t="shared" si="19"/>
        <v>0.03888888888888889</v>
      </c>
      <c r="BG31" s="66">
        <f t="shared" si="20"/>
        <v>0.42948955751329426</v>
      </c>
      <c r="BH31" s="66">
        <f t="shared" si="21"/>
        <v>0.02564495415830381</v>
      </c>
      <c r="BI31" s="65">
        <f t="shared" si="22"/>
        <v>11.921517181209824</v>
      </c>
      <c r="BJ31" s="66">
        <f t="shared" si="23"/>
        <v>7.792167686312625</v>
      </c>
      <c r="BK31" s="65">
        <v>1.890816390734274</v>
      </c>
      <c r="BL31" s="65">
        <f t="shared" si="24"/>
        <v>1.1813716118412767</v>
      </c>
      <c r="BM31" s="65">
        <f t="shared" si="25"/>
        <v>24.99848942598187</v>
      </c>
      <c r="BN31" s="65">
        <f t="shared" si="26"/>
        <v>1.962626083367726</v>
      </c>
      <c r="BO31" s="67">
        <f t="shared" si="27"/>
        <v>53.16924353609319</v>
      </c>
      <c r="BV31" s="67"/>
      <c r="BW31" s="65">
        <f>AA31/2.5</f>
        <v>6.258463738354278</v>
      </c>
      <c r="BX31" s="65">
        <f>AB31/7.5</f>
        <v>4.598024283830053</v>
      </c>
      <c r="BY31" s="65">
        <f>AC31/1.32</f>
        <v>3.229626248121561</v>
      </c>
      <c r="BZ31" s="65">
        <f>AD31/7.3</f>
        <v>2.3685802247231864</v>
      </c>
      <c r="CA31" s="65">
        <f>AE31/2.63</f>
        <v>1.2648712239714954</v>
      </c>
      <c r="CB31" s="65">
        <f>AF31/1.02</f>
        <v>1.003608770957536</v>
      </c>
      <c r="CC31" s="65">
        <f>AG31/3.68</f>
        <v>0.7928583178755195</v>
      </c>
      <c r="CD31" s="65">
        <f>AH31/0.67</f>
        <v>0.6824291035911841</v>
      </c>
      <c r="CE31" s="65">
        <f>AI31/4.55</f>
        <v>0.5568302548894196</v>
      </c>
      <c r="CF31" s="65">
        <f>AJ31/1.01</f>
        <v>0.5652482760441171</v>
      </c>
      <c r="CG31" s="65">
        <f>AK31/2.97</f>
        <v>0.5521880955171439</v>
      </c>
      <c r="CH31"/>
      <c r="CI31" s="65">
        <f>AM31/3.05</f>
        <v>0.5343536771602436</v>
      </c>
      <c r="CJ31" s="65">
        <f>AN31/0.455</f>
        <v>0.5835520616697643</v>
      </c>
      <c r="CK31" s="65">
        <f>AO31/28</f>
        <v>0.5820863292869737</v>
      </c>
      <c r="CL31" s="65">
        <f t="shared" si="28"/>
        <v>1.0103646912237194</v>
      </c>
      <c r="CM31" s="65">
        <f t="shared" si="29"/>
        <v>1.890816390734274</v>
      </c>
    </row>
    <row r="32" spans="1:91" s="68" customFormat="1" ht="13.5">
      <c r="A32" s="57" t="s">
        <v>46</v>
      </c>
      <c r="B32" s="58">
        <v>6.465695440954409</v>
      </c>
      <c r="C32" s="58">
        <v>125.05649498694987</v>
      </c>
      <c r="D32" s="59">
        <v>3</v>
      </c>
      <c r="E32" s="59">
        <v>4</v>
      </c>
      <c r="F32" s="57" t="s">
        <v>19</v>
      </c>
      <c r="G32" s="60">
        <v>53.922104999999995</v>
      </c>
      <c r="H32" s="60">
        <v>1.03812</v>
      </c>
      <c r="I32" s="60">
        <v>16.94541</v>
      </c>
      <c r="J32" s="61"/>
      <c r="K32" s="60">
        <v>6.970629127</v>
      </c>
      <c r="L32" s="61"/>
      <c r="M32" s="60">
        <v>0.14980999999999997</v>
      </c>
      <c r="N32" s="60">
        <v>5.6083799999999995</v>
      </c>
      <c r="O32" s="60">
        <v>7.60233</v>
      </c>
      <c r="P32" s="60">
        <v>4.4098999999999995</v>
      </c>
      <c r="Q32" s="60">
        <v>1.59727</v>
      </c>
      <c r="R32" s="60">
        <v>0.33338</v>
      </c>
      <c r="S32" s="60">
        <v>0.024083863991349274</v>
      </c>
      <c r="T32" s="61"/>
      <c r="U32" s="60">
        <v>98.60141799099134</v>
      </c>
      <c r="V32" s="64">
        <v>31</v>
      </c>
      <c r="W32" s="64">
        <v>270</v>
      </c>
      <c r="X32" s="63">
        <v>9</v>
      </c>
      <c r="Y32" s="64">
        <v>681</v>
      </c>
      <c r="Z32" s="64">
        <v>138</v>
      </c>
      <c r="AA32" s="60">
        <v>13.977470405438055</v>
      </c>
      <c r="AB32" s="60">
        <v>29.756676329296965</v>
      </c>
      <c r="AC32" s="60">
        <v>3.761820602810227</v>
      </c>
      <c r="AD32" s="60">
        <v>15.837565624872143</v>
      </c>
      <c r="AE32" s="60">
        <v>3.4823530181285958</v>
      </c>
      <c r="AF32" s="60">
        <v>1.1419285846321987</v>
      </c>
      <c r="AG32" s="60">
        <v>3.5915555097582876</v>
      </c>
      <c r="AH32" s="60">
        <v>0.5661199855665933</v>
      </c>
      <c r="AI32" s="60">
        <v>3.313346301069083</v>
      </c>
      <c r="AJ32" s="60">
        <v>0.6892699207850147</v>
      </c>
      <c r="AK32" s="60">
        <v>1.9633386727498734</v>
      </c>
      <c r="AL32" s="64"/>
      <c r="AM32" s="60">
        <v>1.805210366854045</v>
      </c>
      <c r="AN32" s="60">
        <v>0.28398227863079417</v>
      </c>
      <c r="AO32" s="63">
        <v>17</v>
      </c>
      <c r="AP32" s="60">
        <v>23.827106288831693</v>
      </c>
      <c r="AQ32" s="64">
        <v>33</v>
      </c>
      <c r="AR32" s="64">
        <v>58</v>
      </c>
      <c r="AS32" s="64">
        <v>33</v>
      </c>
      <c r="AT32" s="64">
        <v>177</v>
      </c>
      <c r="AU32" s="64">
        <v>99</v>
      </c>
      <c r="AV32" s="64">
        <v>70</v>
      </c>
      <c r="AW32" s="64">
        <v>4</v>
      </c>
      <c r="AX32" s="60">
        <v>0.4840193874225702</v>
      </c>
      <c r="AY32" s="60">
        <v>2.9153258244231113</v>
      </c>
      <c r="AZ32" s="60">
        <v>0.9633390485712002</v>
      </c>
      <c r="BA32" s="60">
        <v>0.5782789768800274</v>
      </c>
      <c r="BB32" s="60">
        <v>3.2453314638739905</v>
      </c>
      <c r="BC32" s="65">
        <f t="shared" si="16"/>
        <v>40.05882352941177</v>
      </c>
      <c r="BD32" s="65">
        <f t="shared" si="17"/>
        <v>4.934782608695652</v>
      </c>
      <c r="BE32" s="65">
        <f t="shared" si="18"/>
        <v>1.9565217391304348</v>
      </c>
      <c r="BF32" s="65">
        <f t="shared" si="19"/>
        <v>0.06521739130434782</v>
      </c>
      <c r="BG32" s="66">
        <f t="shared" si="20"/>
        <v>0.5294117647058824</v>
      </c>
      <c r="BH32" s="66">
        <f t="shared" si="21"/>
        <v>0.021125549452341387</v>
      </c>
      <c r="BI32" s="65">
        <f t="shared" si="22"/>
        <v>7.428514308636963</v>
      </c>
      <c r="BJ32" s="66">
        <f t="shared" si="23"/>
        <v>10.411764705882353</v>
      </c>
      <c r="BK32" s="65">
        <v>1.7139061018553967</v>
      </c>
      <c r="BL32" s="65">
        <f t="shared" si="24"/>
        <v>1.3458468960932584</v>
      </c>
      <c r="BM32" s="65">
        <f t="shared" si="25"/>
        <v>16.323170731707318</v>
      </c>
      <c r="BN32" s="65">
        <f t="shared" si="26"/>
        <v>1.242895297215952</v>
      </c>
      <c r="BO32" s="67">
        <f t="shared" si="27"/>
        <v>64.1936665352108</v>
      </c>
      <c r="BV32" s="67"/>
      <c r="BW32" s="65">
        <f>AA32/2.5</f>
        <v>5.590988162175222</v>
      </c>
      <c r="BX32" s="65">
        <f>AB32/7.5</f>
        <v>3.967556843906262</v>
      </c>
      <c r="BY32" s="65">
        <f>AC32/1.32</f>
        <v>2.8498640930380503</v>
      </c>
      <c r="BZ32" s="65">
        <f>AD32/7.3</f>
        <v>2.1695295376537183</v>
      </c>
      <c r="CA32" s="65">
        <f>AE32/2.63</f>
        <v>1.3240886000488958</v>
      </c>
      <c r="CB32" s="65">
        <f>AF32/1.02</f>
        <v>1.119537828070783</v>
      </c>
      <c r="CC32" s="65">
        <f>AG32/3.68</f>
        <v>0.9759661711299694</v>
      </c>
      <c r="CD32" s="65">
        <f>AH32/0.67</f>
        <v>0.8449552023381989</v>
      </c>
      <c r="CE32" s="65">
        <f>AI32/4.55</f>
        <v>0.7282079782569414</v>
      </c>
      <c r="CF32" s="65">
        <f>AJ32/1.01</f>
        <v>0.6824454661237769</v>
      </c>
      <c r="CG32" s="65">
        <f>AK32/2.97</f>
        <v>0.6610567921716745</v>
      </c>
      <c r="CH32"/>
      <c r="CI32" s="65">
        <f>AM32/3.05</f>
        <v>0.5918722514275557</v>
      </c>
      <c r="CJ32" s="65">
        <f>AN32/0.455</f>
        <v>0.6241368761116355</v>
      </c>
      <c r="CK32" s="65">
        <f>AO32/28</f>
        <v>0.6071428571428571</v>
      </c>
      <c r="CL32" s="65">
        <f t="shared" si="28"/>
        <v>1.0144134632405792</v>
      </c>
      <c r="CM32" s="65">
        <f t="shared" si="29"/>
        <v>1.7139061018553967</v>
      </c>
    </row>
    <row r="33" spans="1:91" s="68" customFormat="1" ht="13.5">
      <c r="A33" s="57" t="s">
        <v>46</v>
      </c>
      <c r="B33" s="58">
        <v>6.471911503115031</v>
      </c>
      <c r="C33" s="58">
        <v>125.05165293852939</v>
      </c>
      <c r="D33" s="59">
        <v>3</v>
      </c>
      <c r="E33" s="59">
        <v>4</v>
      </c>
      <c r="F33" s="57" t="s">
        <v>20</v>
      </c>
      <c r="G33" s="60">
        <v>60.169815</v>
      </c>
      <c r="H33" s="60">
        <v>0.67942</v>
      </c>
      <c r="I33" s="60">
        <v>17.08889</v>
      </c>
      <c r="J33" s="61"/>
      <c r="K33" s="60">
        <v>4.885041194</v>
      </c>
      <c r="L33" s="61"/>
      <c r="M33" s="60">
        <v>0.127655</v>
      </c>
      <c r="N33" s="60">
        <v>2.50668</v>
      </c>
      <c r="O33" s="60">
        <v>5.5493</v>
      </c>
      <c r="P33" s="60">
        <v>3.062665</v>
      </c>
      <c r="Q33" s="60">
        <v>4.10817</v>
      </c>
      <c r="R33" s="60">
        <v>0.279575</v>
      </c>
      <c r="S33" s="60">
        <v>0.015210861468220592</v>
      </c>
      <c r="T33" s="61"/>
      <c r="U33" s="60">
        <v>98.47242205546823</v>
      </c>
      <c r="V33" s="64">
        <v>96</v>
      </c>
      <c r="W33" s="64">
        <v>335</v>
      </c>
      <c r="X33" s="63">
        <v>6</v>
      </c>
      <c r="Y33" s="64">
        <v>585</v>
      </c>
      <c r="Z33" s="64">
        <v>185</v>
      </c>
      <c r="AA33" s="60">
        <v>15.100140046260774</v>
      </c>
      <c r="AB33" s="60">
        <v>32.67497353501851</v>
      </c>
      <c r="AC33" s="60">
        <v>4.314922130919899</v>
      </c>
      <c r="AD33" s="60">
        <v>16.34893306331965</v>
      </c>
      <c r="AE33" s="60">
        <v>3.2987755696350165</v>
      </c>
      <c r="AF33" s="60">
        <v>0.9746665034432912</v>
      </c>
      <c r="AG33" s="60">
        <v>2.9231777627485256</v>
      </c>
      <c r="AH33" s="60">
        <v>0.45256857772517045</v>
      </c>
      <c r="AI33" s="60">
        <v>2.5116249469640355</v>
      </c>
      <c r="AJ33" s="60">
        <v>0.552043408202995</v>
      </c>
      <c r="AK33" s="60">
        <v>1.643738669515471</v>
      </c>
      <c r="AL33" s="64"/>
      <c r="AM33" s="60">
        <v>1.625233238408491</v>
      </c>
      <c r="AN33" s="60">
        <v>0.2540469936589046</v>
      </c>
      <c r="AO33" s="63">
        <v>14</v>
      </c>
      <c r="AP33" s="60">
        <v>10.023175123508631</v>
      </c>
      <c r="AQ33" s="64">
        <v>6</v>
      </c>
      <c r="AR33" s="64">
        <v>13</v>
      </c>
      <c r="AS33" s="64">
        <v>17</v>
      </c>
      <c r="AT33" s="64">
        <v>129</v>
      </c>
      <c r="AU33" s="64">
        <v>72</v>
      </c>
      <c r="AV33" s="64">
        <v>69</v>
      </c>
      <c r="AW33" s="64">
        <v>8</v>
      </c>
      <c r="AX33" s="60">
        <v>1.8738053852725858</v>
      </c>
      <c r="AY33" s="60">
        <v>4.935473141607316</v>
      </c>
      <c r="AZ33" s="60">
        <v>1.6314069790437336</v>
      </c>
      <c r="BA33" s="60">
        <v>0.49731498107235206</v>
      </c>
      <c r="BB33" s="60">
        <v>4.370251816488337</v>
      </c>
      <c r="BC33" s="65">
        <f t="shared" si="16"/>
        <v>41.785714285714285</v>
      </c>
      <c r="BD33" s="65">
        <f t="shared" si="17"/>
        <v>3.1621621621621623</v>
      </c>
      <c r="BE33" s="65">
        <f t="shared" si="18"/>
        <v>1.8108108108108107</v>
      </c>
      <c r="BF33" s="65">
        <f t="shared" si="19"/>
        <v>0.032432432432432434</v>
      </c>
      <c r="BG33" s="66">
        <f t="shared" si="20"/>
        <v>0.42857142857142855</v>
      </c>
      <c r="BH33" s="66">
        <f t="shared" si="21"/>
        <v>0.026678233197877384</v>
      </c>
      <c r="BI33" s="65">
        <f t="shared" si="22"/>
        <v>12.870173214617378</v>
      </c>
      <c r="BJ33" s="66">
        <f t="shared" si="23"/>
        <v>9.214285714285714</v>
      </c>
      <c r="BK33" s="65">
        <v>1.8069041692024517</v>
      </c>
      <c r="BL33" s="65">
        <f t="shared" si="24"/>
        <v>1.1454657535949315</v>
      </c>
      <c r="BM33" s="65">
        <f t="shared" si="25"/>
        <v>25.152173913043477</v>
      </c>
      <c r="BN33" s="65">
        <f t="shared" si="26"/>
        <v>1.9488092592592594</v>
      </c>
      <c r="BO33" s="67">
        <f t="shared" si="27"/>
        <v>53.345115452141734</v>
      </c>
      <c r="BV33" s="67"/>
      <c r="BW33" s="65">
        <f>AA33/2.5</f>
        <v>6.04005601850431</v>
      </c>
      <c r="BX33" s="65">
        <f>AB33/7.5</f>
        <v>4.356663138002468</v>
      </c>
      <c r="BY33" s="65">
        <f>AC33/1.32</f>
        <v>3.268880402212045</v>
      </c>
      <c r="BZ33" s="65">
        <f>AD33/7.3</f>
        <v>2.239579871687623</v>
      </c>
      <c r="CA33" s="65">
        <f>AE33/2.63</f>
        <v>1.254287288834607</v>
      </c>
      <c r="CB33" s="65">
        <f>AF33/1.02</f>
        <v>0.9555553955326385</v>
      </c>
      <c r="CC33" s="65">
        <f>AG33/3.68</f>
        <v>0.7943417833555776</v>
      </c>
      <c r="CD33" s="65">
        <f>AH33/0.67</f>
        <v>0.6754754891420454</v>
      </c>
      <c r="CE33" s="65">
        <f>AI33/4.55</f>
        <v>0.5520054828492386</v>
      </c>
      <c r="CF33" s="65">
        <f>AJ33/1.01</f>
        <v>0.5465776318841535</v>
      </c>
      <c r="CG33" s="65">
        <f>AK33/2.97</f>
        <v>0.5534473634732225</v>
      </c>
      <c r="CH33"/>
      <c r="CI33" s="65">
        <f>AM33/3.05</f>
        <v>0.532863356855243</v>
      </c>
      <c r="CJ33" s="65">
        <f>AN33/0.455</f>
        <v>0.5583450410085815</v>
      </c>
      <c r="CK33" s="65">
        <f>AO33/28</f>
        <v>0.5</v>
      </c>
      <c r="CL33" s="65">
        <f t="shared" si="28"/>
        <v>0.9628330211169521</v>
      </c>
      <c r="CM33" s="65">
        <f t="shared" si="29"/>
        <v>1.8069041692024512</v>
      </c>
    </row>
    <row r="34" spans="1:91" s="68" customFormat="1" ht="13.5">
      <c r="A34" s="57" t="s">
        <v>46</v>
      </c>
      <c r="B34" s="58">
        <v>6.476129545295453</v>
      </c>
      <c r="C34" s="58">
        <v>125.0548479704797</v>
      </c>
      <c r="D34" s="59">
        <v>3.01</v>
      </c>
      <c r="E34" s="59">
        <v>3.19</v>
      </c>
      <c r="F34" s="57" t="s">
        <v>21</v>
      </c>
      <c r="G34" s="60">
        <v>58.492</v>
      </c>
      <c r="H34" s="60">
        <v>0.675</v>
      </c>
      <c r="I34" s="60">
        <v>16.692</v>
      </c>
      <c r="J34" s="61"/>
      <c r="K34" s="60">
        <v>4.7185512</v>
      </c>
      <c r="L34" s="61"/>
      <c r="M34" s="60">
        <v>0.112</v>
      </c>
      <c r="N34" s="60">
        <v>2.369</v>
      </c>
      <c r="O34" s="60">
        <v>5.445</v>
      </c>
      <c r="P34" s="60">
        <v>4.199</v>
      </c>
      <c r="Q34" s="60">
        <v>2.781</v>
      </c>
      <c r="R34" s="60">
        <v>0.261</v>
      </c>
      <c r="S34" s="60">
        <v>0.029</v>
      </c>
      <c r="T34" s="61"/>
      <c r="U34" s="60">
        <f t="shared" si="15"/>
        <v>95.77355119999997</v>
      </c>
      <c r="V34" s="61">
        <v>56</v>
      </c>
      <c r="W34" s="61">
        <v>275</v>
      </c>
      <c r="X34" s="63">
        <v>6</v>
      </c>
      <c r="Y34" s="61">
        <v>715</v>
      </c>
      <c r="Z34" s="61">
        <v>184</v>
      </c>
      <c r="AA34" s="60">
        <v>15.922553452472473</v>
      </c>
      <c r="AB34" s="60">
        <v>34.32324486092976</v>
      </c>
      <c r="AC34" s="60">
        <v>4.252112305905092</v>
      </c>
      <c r="AD34" s="60">
        <v>17.82958307401488</v>
      </c>
      <c r="AE34" s="60">
        <v>3.548633182171423</v>
      </c>
      <c r="AF34" s="60">
        <v>1.0305032822648634</v>
      </c>
      <c r="AG34" s="60">
        <v>3.091482711968083</v>
      </c>
      <c r="AH34" s="60">
        <v>0.46347921466264297</v>
      </c>
      <c r="AI34" s="60">
        <v>2.5302763357304436</v>
      </c>
      <c r="AJ34" s="60">
        <v>0.5542365851799089</v>
      </c>
      <c r="AK34" s="60">
        <v>1.6266582976510815</v>
      </c>
      <c r="AL34" s="60"/>
      <c r="AM34" s="60">
        <v>1.5881017610674015</v>
      </c>
      <c r="AN34" s="60">
        <v>0.2549476261814569</v>
      </c>
      <c r="AO34" s="63">
        <v>16.742384869172884</v>
      </c>
      <c r="AP34" s="60">
        <v>12.002342761928965</v>
      </c>
      <c r="AQ34" s="61">
        <v>7</v>
      </c>
      <c r="AR34" s="61">
        <v>10.5</v>
      </c>
      <c r="AS34" s="61">
        <v>19</v>
      </c>
      <c r="AT34" s="61">
        <v>123</v>
      </c>
      <c r="AU34" s="61">
        <v>89</v>
      </c>
      <c r="AV34" s="61">
        <v>50</v>
      </c>
      <c r="AW34" s="64">
        <v>8</v>
      </c>
      <c r="AX34" s="60">
        <v>0.2304264902297734</v>
      </c>
      <c r="AY34" s="60">
        <v>4.52801061694894</v>
      </c>
      <c r="AZ34" s="60">
        <v>1.5614450545815521</v>
      </c>
      <c r="BA34" s="60">
        <v>0.4267693673591936</v>
      </c>
      <c r="BB34" s="60">
        <v>4.247508600685679</v>
      </c>
      <c r="BC34" s="65">
        <f t="shared" si="16"/>
        <v>42.705982784836245</v>
      </c>
      <c r="BD34" s="65">
        <f t="shared" si="17"/>
        <v>3.885869565217391</v>
      </c>
      <c r="BE34" s="65">
        <f t="shared" si="18"/>
        <v>1.4945652173913044</v>
      </c>
      <c r="BF34" s="65">
        <f t="shared" si="19"/>
        <v>0.03260869565217391</v>
      </c>
      <c r="BG34" s="66">
        <f t="shared" si="20"/>
        <v>0.3583718835091153</v>
      </c>
      <c r="BH34" s="66">
        <f t="shared" si="21"/>
        <v>0.02460875335298337</v>
      </c>
      <c r="BI34" s="65">
        <f t="shared" si="22"/>
        <v>10.247999281452946</v>
      </c>
      <c r="BJ34" s="66">
        <f t="shared" si="23"/>
        <v>7.346623611936864</v>
      </c>
      <c r="BK34" s="65">
        <v>1.8415998710428805</v>
      </c>
      <c r="BL34" s="65">
        <f t="shared" si="24"/>
        <v>1.1872694443478184</v>
      </c>
      <c r="BM34" s="65">
        <f t="shared" si="25"/>
        <v>24.72888888888889</v>
      </c>
      <c r="BN34" s="65">
        <f t="shared" si="26"/>
        <v>1.991790291262136</v>
      </c>
      <c r="BO34" s="67">
        <f t="shared" si="27"/>
        <v>52.801798396818235</v>
      </c>
      <c r="BV34" s="67"/>
      <c r="BW34" s="65">
        <f>AA34/2.5</f>
        <v>6.369021380988989</v>
      </c>
      <c r="BX34" s="65">
        <f>AB34/7.5</f>
        <v>4.576432648123968</v>
      </c>
      <c r="BY34" s="65">
        <f>AC34/1.32</f>
        <v>3.2212972014432513</v>
      </c>
      <c r="BZ34" s="65">
        <f>AD34/7.3</f>
        <v>2.4424086402760112</v>
      </c>
      <c r="CA34" s="65">
        <f>AE34/2.63</f>
        <v>1.3492901833351418</v>
      </c>
      <c r="CB34" s="65">
        <f>AF34/1.02</f>
        <v>1.0102973355537876</v>
      </c>
      <c r="CC34" s="65">
        <f>AG34/3.68</f>
        <v>0.8400768239043704</v>
      </c>
      <c r="CD34" s="65">
        <f>AH34/0.67</f>
        <v>0.6917600218845417</v>
      </c>
      <c r="CE34" s="65">
        <f>AI34/4.55</f>
        <v>0.5561046891715261</v>
      </c>
      <c r="CF34" s="65">
        <f>AJ34/1.01</f>
        <v>0.5487490942375336</v>
      </c>
      <c r="CG34" s="65">
        <f>AK34/2.97</f>
        <v>0.5476963965155156</v>
      </c>
      <c r="CH34"/>
      <c r="CI34" s="65">
        <f>AM34/3.05</f>
        <v>0.520689101989312</v>
      </c>
      <c r="CJ34" s="65">
        <f>AN34/0.455</f>
        <v>0.560324453146059</v>
      </c>
      <c r="CK34" s="65">
        <f>AO34/28</f>
        <v>0.5979423167561745</v>
      </c>
      <c r="CL34" s="65">
        <f t="shared" si="28"/>
        <v>0.9589009830769502</v>
      </c>
      <c r="CM34" s="65">
        <f t="shared" si="29"/>
        <v>1.8415998710428805</v>
      </c>
    </row>
    <row r="35" spans="1:91" s="42" customFormat="1" ht="13.5">
      <c r="A35" s="34" t="s">
        <v>46</v>
      </c>
      <c r="B35" s="35">
        <v>6.422691760917609</v>
      </c>
      <c r="C35" s="35">
        <v>125.10523047430475</v>
      </c>
      <c r="D35" s="36">
        <v>0.8</v>
      </c>
      <c r="E35" s="36">
        <v>2</v>
      </c>
      <c r="F35" s="34" t="s">
        <v>22</v>
      </c>
      <c r="G35" s="37">
        <v>62.93</v>
      </c>
      <c r="H35" s="37">
        <v>0.568</v>
      </c>
      <c r="I35" s="37">
        <v>16.907</v>
      </c>
      <c r="J35" s="38"/>
      <c r="K35" s="37">
        <v>3.9708174000000005</v>
      </c>
      <c r="L35" s="38"/>
      <c r="M35" s="37">
        <v>0.067</v>
      </c>
      <c r="N35" s="37">
        <v>1.84</v>
      </c>
      <c r="O35" s="37">
        <v>4.448</v>
      </c>
      <c r="P35" s="37">
        <v>4.479</v>
      </c>
      <c r="Q35" s="37">
        <v>2.417</v>
      </c>
      <c r="R35" s="37">
        <v>0.203</v>
      </c>
      <c r="S35" s="37">
        <v>0.014</v>
      </c>
      <c r="T35" s="38"/>
      <c r="U35" s="37">
        <f t="shared" si="15"/>
        <v>97.8438174</v>
      </c>
      <c r="V35" s="38">
        <v>48</v>
      </c>
      <c r="W35" s="38">
        <v>265</v>
      </c>
      <c r="X35" s="40">
        <v>6</v>
      </c>
      <c r="Y35" s="38">
        <v>705</v>
      </c>
      <c r="Z35" s="38">
        <v>116</v>
      </c>
      <c r="AA35" s="37">
        <v>14.444022099217111</v>
      </c>
      <c r="AB35" s="37">
        <v>27.32840383080524</v>
      </c>
      <c r="AC35" s="37">
        <v>3.4638910962733434</v>
      </c>
      <c r="AD35" s="37">
        <v>13.713981046696382</v>
      </c>
      <c r="AE35" s="37">
        <v>2.580377883158964</v>
      </c>
      <c r="AF35" s="37">
        <v>0.8571811157213294</v>
      </c>
      <c r="AG35" s="37">
        <v>2.2273886734333943</v>
      </c>
      <c r="AH35" s="37">
        <v>0.33645754775450504</v>
      </c>
      <c r="AI35" s="37">
        <v>1.9070308466111743</v>
      </c>
      <c r="AJ35" s="37">
        <v>0.3709251852410285</v>
      </c>
      <c r="AK35" s="37">
        <v>1.0620856756005965</v>
      </c>
      <c r="AL35" s="37"/>
      <c r="AM35" s="37">
        <v>1.0252713683416461</v>
      </c>
      <c r="AN35" s="37">
        <v>0.1777261600812913</v>
      </c>
      <c r="AO35" s="40">
        <v>11.446258558501</v>
      </c>
      <c r="AP35" s="37">
        <v>10.3284274613608</v>
      </c>
      <c r="AQ35" s="38">
        <v>7</v>
      </c>
      <c r="AR35" s="38">
        <v>14</v>
      </c>
      <c r="AS35" s="38">
        <v>13</v>
      </c>
      <c r="AT35" s="38">
        <v>92</v>
      </c>
      <c r="AU35" s="38">
        <v>38</v>
      </c>
      <c r="AV35" s="38">
        <v>40</v>
      </c>
      <c r="AW35" s="38">
        <v>4</v>
      </c>
      <c r="AX35" s="37">
        <v>0.320914139538296</v>
      </c>
      <c r="AY35" s="37">
        <v>3.4181862032647126</v>
      </c>
      <c r="AZ35" s="37">
        <v>1.182902255701604</v>
      </c>
      <c r="BA35" s="37">
        <v>0.36149569851838614</v>
      </c>
      <c r="BB35" s="37">
        <v>3.0330376839998676</v>
      </c>
      <c r="BC35" s="28">
        <f t="shared" si="16"/>
        <v>61.592178474459224</v>
      </c>
      <c r="BD35" s="28">
        <f t="shared" si="17"/>
        <v>6.077586206896552</v>
      </c>
      <c r="BE35" s="28">
        <f t="shared" si="18"/>
        <v>2.2844827586206895</v>
      </c>
      <c r="BF35" s="28">
        <f t="shared" si="19"/>
        <v>0.05172413793103448</v>
      </c>
      <c r="BG35" s="41">
        <f t="shared" si="20"/>
        <v>0.524188752974121</v>
      </c>
      <c r="BH35" s="41">
        <f t="shared" si="21"/>
        <v>0.029467122441937176</v>
      </c>
      <c r="BI35" s="28">
        <f t="shared" si="22"/>
        <v>8.907454725724408</v>
      </c>
      <c r="BJ35" s="41">
        <f t="shared" si="23"/>
        <v>8.037560878936523</v>
      </c>
      <c r="BK35" s="28">
        <v>3.2950572630368327</v>
      </c>
      <c r="BL35" s="28">
        <f t="shared" si="24"/>
        <v>1.0688949980133065</v>
      </c>
      <c r="BM35" s="28">
        <f t="shared" si="25"/>
        <v>29.76584507042254</v>
      </c>
      <c r="BN35" s="28">
        <f t="shared" si="26"/>
        <v>2.1580529347826087</v>
      </c>
      <c r="BO35" s="19">
        <f t="shared" si="27"/>
        <v>50.80035519430569</v>
      </c>
      <c r="BP35"/>
      <c r="BQ35"/>
      <c r="BR35"/>
      <c r="BS35"/>
      <c r="BT35"/>
      <c r="BU35"/>
      <c r="BV35" s="32"/>
      <c r="BW35" s="28">
        <f>AA35/2.5</f>
        <v>5.777608839686844</v>
      </c>
      <c r="BX35" s="28">
        <f>AB35/7.5</f>
        <v>3.6437871774406987</v>
      </c>
      <c r="BY35" s="28">
        <f>AC35/1.32</f>
        <v>2.6241599214191993</v>
      </c>
      <c r="BZ35" s="28">
        <f>AD35/7.3</f>
        <v>1.8786275406433401</v>
      </c>
      <c r="CA35" s="28">
        <f>AE35/2.63</f>
        <v>0.9811322749653856</v>
      </c>
      <c r="CB35" s="28">
        <f>AF35/1.02</f>
        <v>0.8403736428640484</v>
      </c>
      <c r="CC35" s="28">
        <f>AG35/3.68</f>
        <v>0.6052686612590745</v>
      </c>
      <c r="CD35" s="28">
        <f>AH35/0.67</f>
        <v>0.502175444409709</v>
      </c>
      <c r="CE35" s="28">
        <f>AI35/4.55</f>
        <v>0.4191276585958625</v>
      </c>
      <c r="CF35" s="28">
        <f>AJ35/1.01</f>
        <v>0.3672526586544837</v>
      </c>
      <c r="CG35" s="28">
        <f>AK35/2.97</f>
        <v>0.3576046045793254</v>
      </c>
      <c r="CH35"/>
      <c r="CI35" s="28">
        <f>AM35/3.05</f>
        <v>0.33615454699726105</v>
      </c>
      <c r="CJ35" s="28">
        <f>AN35/0.455</f>
        <v>0.39060694523360723</v>
      </c>
      <c r="CK35" s="28">
        <f>AO35/28</f>
        <v>0.4087949485178929</v>
      </c>
      <c r="CL35" s="28">
        <f t="shared" si="28"/>
        <v>1.1076484815861813</v>
      </c>
      <c r="CM35" s="28">
        <f t="shared" si="29"/>
        <v>3.2950572630368327</v>
      </c>
    </row>
    <row r="36" spans="1:91" s="42" customFormat="1" ht="13.5">
      <c r="A36" s="34" t="s">
        <v>46</v>
      </c>
      <c r="B36" s="35">
        <v>6.428056814568146</v>
      </c>
      <c r="C36" s="35">
        <v>124.97319915399154</v>
      </c>
      <c r="D36" s="36">
        <v>0.8</v>
      </c>
      <c r="E36" s="36">
        <v>2</v>
      </c>
      <c r="F36" s="34" t="s">
        <v>23</v>
      </c>
      <c r="G36" s="37">
        <v>65.819</v>
      </c>
      <c r="H36" s="37">
        <v>0.423</v>
      </c>
      <c r="I36" s="37">
        <v>17.507</v>
      </c>
      <c r="J36" s="38"/>
      <c r="K36" s="37">
        <v>2.8451676</v>
      </c>
      <c r="L36" s="38"/>
      <c r="M36" s="37">
        <v>0.054</v>
      </c>
      <c r="N36" s="37">
        <v>1.168</v>
      </c>
      <c r="O36" s="37">
        <v>4.666</v>
      </c>
      <c r="P36" s="37">
        <v>4.801</v>
      </c>
      <c r="Q36" s="37">
        <v>2.004</v>
      </c>
      <c r="R36" s="37">
        <v>0.181</v>
      </c>
      <c r="S36" s="37">
        <v>0.014</v>
      </c>
      <c r="T36" s="38"/>
      <c r="U36" s="37">
        <f t="shared" si="15"/>
        <v>99.48216760000001</v>
      </c>
      <c r="V36" s="38">
        <v>18</v>
      </c>
      <c r="W36" s="38">
        <v>260</v>
      </c>
      <c r="X36" s="40">
        <v>3</v>
      </c>
      <c r="Y36" s="38">
        <v>1156</v>
      </c>
      <c r="Z36" s="38">
        <v>122</v>
      </c>
      <c r="AA36" s="37">
        <v>10.430582777246778</v>
      </c>
      <c r="AB36" s="37">
        <v>23.374091204907828</v>
      </c>
      <c r="AC36" s="37">
        <v>2.9678196212805146</v>
      </c>
      <c r="AD36" s="37">
        <v>11.47714237348799</v>
      </c>
      <c r="AE36" s="37">
        <v>2.1858252530709024</v>
      </c>
      <c r="AF36" s="37">
        <v>0.7733870099161808</v>
      </c>
      <c r="AG36" s="37">
        <v>1.7972074476997668</v>
      </c>
      <c r="AH36" s="37">
        <v>0.2508128387099433</v>
      </c>
      <c r="AI36" s="43">
        <v>1.2490590289056391</v>
      </c>
      <c r="AJ36" s="37">
        <v>0.26264219504263964</v>
      </c>
      <c r="AK36" s="37">
        <v>0.7347819854834536</v>
      </c>
      <c r="AL36" s="37"/>
      <c r="AM36" s="37">
        <v>0.7019385736723568</v>
      </c>
      <c r="AN36" s="37">
        <v>0.10627946210767542</v>
      </c>
      <c r="AO36" s="40">
        <v>7.549439969612745</v>
      </c>
      <c r="AP36" s="37">
        <v>7.469561981263238</v>
      </c>
      <c r="AQ36" s="38">
        <v>6</v>
      </c>
      <c r="AR36" s="38">
        <v>5</v>
      </c>
      <c r="AS36" s="38">
        <v>9</v>
      </c>
      <c r="AT36" s="38">
        <v>60</v>
      </c>
      <c r="AU36" s="38">
        <v>32</v>
      </c>
      <c r="AV36" s="38">
        <v>34</v>
      </c>
      <c r="AW36" s="38">
        <v>7</v>
      </c>
      <c r="AX36" s="37">
        <v>0.14435459837895354</v>
      </c>
      <c r="AY36" s="37">
        <v>1.7612731274912392</v>
      </c>
      <c r="AZ36" s="37">
        <v>0.6323695853866809</v>
      </c>
      <c r="BA36" s="37">
        <v>0.16255197230992346</v>
      </c>
      <c r="BB36" s="37">
        <v>2.8907407831339946</v>
      </c>
      <c r="BC36" s="28">
        <f t="shared" si="16"/>
        <v>153.12394093509138</v>
      </c>
      <c r="BD36" s="28">
        <f t="shared" si="17"/>
        <v>9.475409836065573</v>
      </c>
      <c r="BE36" s="28">
        <f t="shared" si="18"/>
        <v>2.1311475409836067</v>
      </c>
      <c r="BF36" s="28">
        <f t="shared" si="19"/>
        <v>0.02459016393442623</v>
      </c>
      <c r="BG36" s="41">
        <f t="shared" si="20"/>
        <v>0.3973804695547354</v>
      </c>
      <c r="BH36" s="41">
        <f t="shared" si="21"/>
        <v>0.014436664979436386</v>
      </c>
      <c r="BI36" s="28">
        <f t="shared" si="22"/>
        <v>8.032599521967272</v>
      </c>
      <c r="BJ36" s="41">
        <f t="shared" si="23"/>
        <v>7.947609391094708</v>
      </c>
      <c r="BK36" s="28">
        <v>5.263249955189357</v>
      </c>
      <c r="BL36" s="28">
        <f t="shared" si="24"/>
        <v>1.059624238726806</v>
      </c>
      <c r="BM36" s="28">
        <f t="shared" si="25"/>
        <v>41.38770685579197</v>
      </c>
      <c r="BN36" s="28">
        <f t="shared" si="26"/>
        <v>2.4359311643835615</v>
      </c>
      <c r="BO36" s="19">
        <f t="shared" si="27"/>
        <v>47.773828927336154</v>
      </c>
      <c r="BP36"/>
      <c r="BQ36"/>
      <c r="BR36"/>
      <c r="BS36"/>
      <c r="BT36"/>
      <c r="BU36"/>
      <c r="BV36" s="32"/>
      <c r="BW36" s="28">
        <f>AA36/2.5</f>
        <v>4.172233110898711</v>
      </c>
      <c r="BX36" s="28">
        <f>AB36/7.5</f>
        <v>3.11654549398771</v>
      </c>
      <c r="BY36" s="28">
        <f>AC36/1.32</f>
        <v>2.2483481979397837</v>
      </c>
      <c r="BZ36" s="28">
        <f>AD36/7.3</f>
        <v>1.5722112840394507</v>
      </c>
      <c r="CA36" s="28">
        <f>AE36/2.63</f>
        <v>0.831112263525058</v>
      </c>
      <c r="CB36" s="28">
        <f>AF36/1.02</f>
        <v>0.7582225587413537</v>
      </c>
      <c r="CC36" s="28">
        <f>AG36/3.68</f>
        <v>0.48837158904884964</v>
      </c>
      <c r="CD36" s="28">
        <f>AH36/0.67</f>
        <v>0.37434752046260195</v>
      </c>
      <c r="CE36" s="28">
        <f>AI36/4.55</f>
        <v>0.27451846789134926</v>
      </c>
      <c r="CF36" s="28">
        <f>AJ36/1.01</f>
        <v>0.2600417772699402</v>
      </c>
      <c r="CG36" s="28">
        <f>AK36/2.97</f>
        <v>0.24740134191362073</v>
      </c>
      <c r="CH36"/>
      <c r="CI36" s="28">
        <f>AM36/3.05</f>
        <v>0.23014379464667437</v>
      </c>
      <c r="CJ36" s="28">
        <f>AN36/0.455</f>
        <v>0.23358123540148443</v>
      </c>
      <c r="CK36" s="28">
        <f>AO36/28</f>
        <v>0.26962285605759806</v>
      </c>
      <c r="CL36" s="28">
        <f t="shared" si="28"/>
        <v>1.2113043168612172</v>
      </c>
      <c r="CM36" s="28">
        <f t="shared" si="29"/>
        <v>5.263249955189356</v>
      </c>
    </row>
    <row r="37" spans="1:91" s="42" customFormat="1" ht="13.5">
      <c r="A37" s="34" t="s">
        <v>46</v>
      </c>
      <c r="B37" s="35">
        <v>6.453124565245653</v>
      </c>
      <c r="C37" s="35">
        <v>125.05437996579965</v>
      </c>
      <c r="D37" s="36">
        <v>0.8</v>
      </c>
      <c r="E37" s="36">
        <v>2</v>
      </c>
      <c r="F37" s="34" t="s">
        <v>12</v>
      </c>
      <c r="G37" s="37">
        <v>62.462</v>
      </c>
      <c r="H37" s="37">
        <v>0.568</v>
      </c>
      <c r="I37" s="37">
        <v>17.853</v>
      </c>
      <c r="J37" s="38"/>
      <c r="K37" s="37">
        <v>4.017607</v>
      </c>
      <c r="L37" s="38"/>
      <c r="M37" s="37">
        <v>0.091</v>
      </c>
      <c r="N37" s="37">
        <v>2.033</v>
      </c>
      <c r="O37" s="37">
        <v>5.493</v>
      </c>
      <c r="P37" s="37">
        <v>4.871</v>
      </c>
      <c r="Q37" s="37">
        <v>1.824</v>
      </c>
      <c r="R37" s="37">
        <v>0.246</v>
      </c>
      <c r="S37" s="37">
        <v>0.017</v>
      </c>
      <c r="T37" s="38"/>
      <c r="U37" s="37">
        <f t="shared" si="15"/>
        <v>99.47560699999998</v>
      </c>
      <c r="V37" s="38">
        <v>19</v>
      </c>
      <c r="W37" s="38">
        <v>285</v>
      </c>
      <c r="X37" s="40">
        <v>3</v>
      </c>
      <c r="Y37" s="38">
        <v>1142</v>
      </c>
      <c r="Z37" s="38">
        <v>110</v>
      </c>
      <c r="AA37" s="37">
        <v>11.54247184374178</v>
      </c>
      <c r="AB37" s="37">
        <v>25.406712655621103</v>
      </c>
      <c r="AC37" s="37">
        <v>3.4833360594201737</v>
      </c>
      <c r="AD37" s="37">
        <v>14.212916029893712</v>
      </c>
      <c r="AE37" s="37">
        <v>2.7599753924511905</v>
      </c>
      <c r="AF37" s="37">
        <v>0.976307552788632</v>
      </c>
      <c r="AG37" s="37">
        <v>2.452316512491188</v>
      </c>
      <c r="AH37" s="37">
        <v>0.3480420399068757</v>
      </c>
      <c r="AI37" s="43">
        <v>1.9408147094708816</v>
      </c>
      <c r="AJ37" s="37">
        <v>0.40718654048268454</v>
      </c>
      <c r="AK37" s="37">
        <v>1.1490682705960058</v>
      </c>
      <c r="AL37" s="37"/>
      <c r="AM37" s="37">
        <v>1.088792729870846</v>
      </c>
      <c r="AN37" s="37">
        <v>0.17385635322387033</v>
      </c>
      <c r="AO37" s="40">
        <v>12.022144543239333</v>
      </c>
      <c r="AP37" s="37">
        <v>9.433559237963554</v>
      </c>
      <c r="AQ37" s="38">
        <v>10</v>
      </c>
      <c r="AR37" s="38">
        <v>6</v>
      </c>
      <c r="AS37" s="38">
        <v>14</v>
      </c>
      <c r="AT37" s="38">
        <v>89</v>
      </c>
      <c r="AU37" s="38">
        <v>38</v>
      </c>
      <c r="AV37" s="38">
        <v>45</v>
      </c>
      <c r="AW37" s="38">
        <v>6</v>
      </c>
      <c r="AX37" s="37">
        <v>0.1470546981046048</v>
      </c>
      <c r="AY37" s="37">
        <v>1.5614890942209656</v>
      </c>
      <c r="AZ37" s="37">
        <v>0.501999916954533</v>
      </c>
      <c r="BA37" s="37">
        <v>0.20671708449634119</v>
      </c>
      <c r="BB37" s="37">
        <v>2.6761416268259444</v>
      </c>
      <c r="BC37" s="28">
        <f t="shared" si="16"/>
        <v>94.99137162197945</v>
      </c>
      <c r="BD37" s="28">
        <f t="shared" si="17"/>
        <v>10.381818181818181</v>
      </c>
      <c r="BE37" s="28">
        <f t="shared" si="18"/>
        <v>2.590909090909091</v>
      </c>
      <c r="BF37" s="28">
        <f t="shared" si="19"/>
        <v>0.02727272727272727</v>
      </c>
      <c r="BG37" s="41">
        <f t="shared" si="20"/>
        <v>0.2495395051365485</v>
      </c>
      <c r="BH37" s="41">
        <f t="shared" si="21"/>
        <v>0.014195355402008778</v>
      </c>
      <c r="BI37" s="28">
        <f t="shared" si="22"/>
        <v>9.434403045017891</v>
      </c>
      <c r="BJ37" s="41">
        <f t="shared" si="23"/>
        <v>7.403005319050939</v>
      </c>
      <c r="BK37" s="28">
        <v>3.311248698991297</v>
      </c>
      <c r="BL37" s="28">
        <f t="shared" si="24"/>
        <v>1.1188474709107905</v>
      </c>
      <c r="BM37" s="28">
        <f t="shared" si="25"/>
        <v>31.43133802816902</v>
      </c>
      <c r="BN37" s="28">
        <f t="shared" si="26"/>
        <v>1.976196261682243</v>
      </c>
      <c r="BO37" s="19">
        <f t="shared" si="27"/>
        <v>52.99763627441375</v>
      </c>
      <c r="BP37"/>
      <c r="BQ37"/>
      <c r="BR37"/>
      <c r="BS37"/>
      <c r="BT37"/>
      <c r="BU37"/>
      <c r="BV37" s="32"/>
      <c r="BW37" s="28">
        <f>AA37/2.5</f>
        <v>4.616988737496712</v>
      </c>
      <c r="BX37" s="28">
        <f>AB37/7.5</f>
        <v>3.387561687416147</v>
      </c>
      <c r="BY37" s="28">
        <f>AC37/1.32</f>
        <v>2.6388909541061922</v>
      </c>
      <c r="BZ37" s="28">
        <f>AD37/7.3</f>
        <v>1.946974798615577</v>
      </c>
      <c r="CA37" s="28">
        <f>AE37/2.63</f>
        <v>1.0494203013122398</v>
      </c>
      <c r="CB37" s="28">
        <f>AF37/1.02</f>
        <v>0.9571642674398353</v>
      </c>
      <c r="CC37" s="28">
        <f>AG37/3.68</f>
        <v>0.6663903566552141</v>
      </c>
      <c r="CD37" s="28">
        <f>AH37/0.67</f>
        <v>0.5194657312042921</v>
      </c>
      <c r="CE37" s="28">
        <f>AI37/4.55</f>
        <v>0.4265526834001938</v>
      </c>
      <c r="CF37" s="28">
        <f>AJ37/1.01</f>
        <v>0.4031549905769154</v>
      </c>
      <c r="CG37" s="28">
        <f>AK37/2.97</f>
        <v>0.38689167360134874</v>
      </c>
      <c r="CH37"/>
      <c r="CI37" s="28">
        <f>AM37/3.05</f>
        <v>0.3569812229084741</v>
      </c>
      <c r="CJ37" s="28">
        <f>AN37/0.455</f>
        <v>0.38210187521729744</v>
      </c>
      <c r="CK37" s="28">
        <f>AO37/28</f>
        <v>0.42936230511569046</v>
      </c>
      <c r="CL37" s="28">
        <f t="shared" si="28"/>
        <v>1.182053609920007</v>
      </c>
      <c r="CM37" s="28">
        <f t="shared" si="29"/>
        <v>3.311248698991297</v>
      </c>
    </row>
    <row r="38" spans="1:91" s="42" customFormat="1" ht="13.5">
      <c r="A38" s="34" t="s">
        <v>46</v>
      </c>
      <c r="B38" s="35">
        <v>6.427871812718127</v>
      </c>
      <c r="C38" s="35">
        <v>124.97499917199173</v>
      </c>
      <c r="D38" s="36">
        <v>0.8</v>
      </c>
      <c r="E38" s="36">
        <v>2</v>
      </c>
      <c r="F38" s="34" t="s">
        <v>13</v>
      </c>
      <c r="G38" s="37">
        <v>65.495</v>
      </c>
      <c r="H38" s="37">
        <v>0.447</v>
      </c>
      <c r="I38" s="37">
        <v>17.641</v>
      </c>
      <c r="J38" s="38"/>
      <c r="K38" s="37">
        <v>2.9477448</v>
      </c>
      <c r="L38" s="38"/>
      <c r="M38" s="37">
        <v>0.064</v>
      </c>
      <c r="N38" s="37">
        <v>1.073</v>
      </c>
      <c r="O38" s="37">
        <v>4.642</v>
      </c>
      <c r="P38" s="37">
        <v>4.811</v>
      </c>
      <c r="Q38" s="37">
        <v>1.975</v>
      </c>
      <c r="R38" s="37">
        <v>0.192</v>
      </c>
      <c r="S38" s="37">
        <v>0.015</v>
      </c>
      <c r="T38" s="38"/>
      <c r="U38" s="37">
        <f t="shared" si="15"/>
        <v>99.30274479999997</v>
      </c>
      <c r="V38" s="38">
        <v>17</v>
      </c>
      <c r="W38" s="38">
        <v>275</v>
      </c>
      <c r="X38" s="40">
        <v>3</v>
      </c>
      <c r="Y38" s="38">
        <v>1235</v>
      </c>
      <c r="Z38" s="38">
        <v>129</v>
      </c>
      <c r="AA38" s="37">
        <v>10.475066188685012</v>
      </c>
      <c r="AB38" s="37">
        <v>25.20446309624287</v>
      </c>
      <c r="AC38" s="37">
        <v>3.0808324038381074</v>
      </c>
      <c r="AD38" s="37">
        <v>12.179318168833312</v>
      </c>
      <c r="AE38" s="37">
        <v>2.399676441757477</v>
      </c>
      <c r="AF38" s="37">
        <v>0.8256417389613078</v>
      </c>
      <c r="AG38" s="37">
        <v>1.8885846866157774</v>
      </c>
      <c r="AH38" s="37">
        <v>0.26179141118408766</v>
      </c>
      <c r="AI38" s="43">
        <v>1.373627274308332</v>
      </c>
      <c r="AJ38" s="37">
        <v>0.2834766296546589</v>
      </c>
      <c r="AK38" s="37">
        <v>0.7278306258749906</v>
      </c>
      <c r="AL38" s="37"/>
      <c r="AM38" s="37">
        <v>0.6998948112054706</v>
      </c>
      <c r="AN38" s="37">
        <v>0.11027825985128013</v>
      </c>
      <c r="AO38" s="40">
        <v>7.915039291609938</v>
      </c>
      <c r="AP38" s="37">
        <v>7.200462131554182</v>
      </c>
      <c r="AQ38" s="38">
        <v>7</v>
      </c>
      <c r="AR38" s="38">
        <v>6</v>
      </c>
      <c r="AS38" s="38">
        <v>9</v>
      </c>
      <c r="AT38" s="38">
        <v>61</v>
      </c>
      <c r="AU38" s="38">
        <v>32</v>
      </c>
      <c r="AV38" s="38">
        <v>35</v>
      </c>
      <c r="AW38" s="38">
        <v>6</v>
      </c>
      <c r="AX38" s="37">
        <v>0.2098060152958704</v>
      </c>
      <c r="AY38" s="37">
        <v>1.857141857768883</v>
      </c>
      <c r="AZ38" s="37">
        <v>0.6627266549887101</v>
      </c>
      <c r="BA38" s="37">
        <v>0.16226392541765072</v>
      </c>
      <c r="BB38" s="37">
        <v>3.0196902620723383</v>
      </c>
      <c r="BC38" s="28">
        <f t="shared" si="16"/>
        <v>156.03207444707428</v>
      </c>
      <c r="BD38" s="28">
        <f t="shared" si="17"/>
        <v>9.573643410852712</v>
      </c>
      <c r="BE38" s="28">
        <f t="shared" si="18"/>
        <v>2.131782945736434</v>
      </c>
      <c r="BF38" s="28">
        <f t="shared" si="19"/>
        <v>0.023255813953488372</v>
      </c>
      <c r="BG38" s="41">
        <f t="shared" si="20"/>
        <v>0.37902528205767033</v>
      </c>
      <c r="BH38" s="41">
        <f t="shared" si="21"/>
        <v>0.014396448509836303</v>
      </c>
      <c r="BI38" s="28">
        <f t="shared" si="22"/>
        <v>8.47167846806431</v>
      </c>
      <c r="BJ38" s="41">
        <f t="shared" si="23"/>
        <v>7.706847401839297</v>
      </c>
      <c r="BK38" s="28">
        <v>5.161709207399589</v>
      </c>
      <c r="BL38" s="28">
        <f t="shared" si="24"/>
        <v>1.0482549644644268</v>
      </c>
      <c r="BM38" s="28">
        <f t="shared" si="25"/>
        <v>39.465324384787465</v>
      </c>
      <c r="BN38" s="28">
        <f t="shared" si="26"/>
        <v>2.747199254426841</v>
      </c>
      <c r="BO38" s="19">
        <f t="shared" si="27"/>
        <v>44.78506905044241</v>
      </c>
      <c r="BP38"/>
      <c r="BQ38"/>
      <c r="BR38"/>
      <c r="BS38"/>
      <c r="BT38"/>
      <c r="BU38"/>
      <c r="BV38" s="32"/>
      <c r="BW38" s="28">
        <f>AA38/2.5</f>
        <v>4.190026475474005</v>
      </c>
      <c r="BX38" s="28">
        <f>AB38/7.5</f>
        <v>3.360595079499049</v>
      </c>
      <c r="BY38" s="28">
        <f>AC38/1.32</f>
        <v>2.3339639423015965</v>
      </c>
      <c r="BZ38" s="28">
        <f>AD38/7.3</f>
        <v>1.6683997491552482</v>
      </c>
      <c r="CA38" s="28">
        <f>AE38/2.63</f>
        <v>0.912424502569383</v>
      </c>
      <c r="CB38" s="28">
        <f>AF38/1.02</f>
        <v>0.8094526852561841</v>
      </c>
      <c r="CC38" s="28">
        <f>AG38/3.68</f>
        <v>0.5132023604934177</v>
      </c>
      <c r="CD38" s="28">
        <f>AH38/0.67</f>
        <v>0.39073344952848904</v>
      </c>
      <c r="CE38" s="28">
        <f>AI38/4.55</f>
        <v>0.3018961042435895</v>
      </c>
      <c r="CF38" s="28">
        <f>AJ38/1.01</f>
        <v>0.28066993035114746</v>
      </c>
      <c r="CG38" s="28">
        <f>AK38/2.97</f>
        <v>0.2450608167929261</v>
      </c>
      <c r="CH38"/>
      <c r="CI38" s="28">
        <f>AM38/3.05</f>
        <v>0.2294737085919576</v>
      </c>
      <c r="CJ38" s="28">
        <f>AN38/0.455</f>
        <v>0.24236980187094534</v>
      </c>
      <c r="CK38" s="28">
        <f>AO38/28</f>
        <v>0.28267997470035494</v>
      </c>
      <c r="CL38" s="28">
        <f t="shared" si="28"/>
        <v>1.184476554495238</v>
      </c>
      <c r="CM38" s="28">
        <f t="shared" si="29"/>
        <v>5.161709207399591</v>
      </c>
    </row>
    <row r="39" spans="1:91" s="42" customFormat="1" ht="13.5">
      <c r="A39" s="34" t="s">
        <v>46</v>
      </c>
      <c r="B39" s="35">
        <v>6.453124565245653</v>
      </c>
      <c r="C39" s="35">
        <v>125.05437996579965</v>
      </c>
      <c r="D39" s="36">
        <v>1.42</v>
      </c>
      <c r="E39" s="36">
        <v>1.52</v>
      </c>
      <c r="F39" s="34" t="s">
        <v>14</v>
      </c>
      <c r="G39" s="37">
        <v>62.637</v>
      </c>
      <c r="H39" s="37">
        <v>0.56</v>
      </c>
      <c r="I39" s="37">
        <v>17.804</v>
      </c>
      <c r="J39" s="38"/>
      <c r="K39" s="37">
        <v>4.0338034</v>
      </c>
      <c r="L39" s="38"/>
      <c r="M39" s="37">
        <v>0.088</v>
      </c>
      <c r="N39" s="37">
        <v>2.036</v>
      </c>
      <c r="O39" s="37">
        <v>5.484</v>
      </c>
      <c r="P39" s="37">
        <v>4.924</v>
      </c>
      <c r="Q39" s="37">
        <v>1.835</v>
      </c>
      <c r="R39" s="37">
        <v>0.255</v>
      </c>
      <c r="S39" s="37">
        <v>0.017</v>
      </c>
      <c r="T39" s="38"/>
      <c r="U39" s="37">
        <f t="shared" si="15"/>
        <v>99.67380339999998</v>
      </c>
      <c r="V39" s="38">
        <v>19</v>
      </c>
      <c r="W39" s="38">
        <v>275</v>
      </c>
      <c r="X39" s="40">
        <v>3</v>
      </c>
      <c r="Y39" s="38">
        <v>1133</v>
      </c>
      <c r="Z39" s="38">
        <v>108</v>
      </c>
      <c r="AA39" s="37">
        <v>11.556713174632602</v>
      </c>
      <c r="AB39" s="37">
        <v>25.30415561079073</v>
      </c>
      <c r="AC39" s="37">
        <v>3.2436122669958465</v>
      </c>
      <c r="AD39" s="37">
        <v>13.796388627639406</v>
      </c>
      <c r="AE39" s="37">
        <v>2.704134814143321</v>
      </c>
      <c r="AF39" s="37">
        <v>0.8946555825523472</v>
      </c>
      <c r="AG39" s="37">
        <v>2.2967551523499923</v>
      </c>
      <c r="AH39" s="37">
        <v>0.3498366859647661</v>
      </c>
      <c r="AI39" s="37">
        <v>1.7998676737144548</v>
      </c>
      <c r="AJ39" s="37">
        <v>0.3919863250733645</v>
      </c>
      <c r="AK39" s="37">
        <v>1.0854474078330951</v>
      </c>
      <c r="AL39" s="37"/>
      <c r="AM39" s="37">
        <v>1.0482959677687602</v>
      </c>
      <c r="AN39" s="37">
        <v>0.16630782269274214</v>
      </c>
      <c r="AO39" s="40">
        <v>11.739373083096176</v>
      </c>
      <c r="AP39" s="37">
        <v>9.718182704036938</v>
      </c>
      <c r="AQ39" s="38">
        <v>10</v>
      </c>
      <c r="AR39" s="38">
        <v>7</v>
      </c>
      <c r="AS39" s="38">
        <v>14</v>
      </c>
      <c r="AT39" s="38">
        <v>90</v>
      </c>
      <c r="AU39" s="38">
        <v>38</v>
      </c>
      <c r="AV39" s="38">
        <v>46</v>
      </c>
      <c r="AW39" s="38">
        <v>5</v>
      </c>
      <c r="AX39" s="37">
        <v>0.1570664105256816</v>
      </c>
      <c r="AY39" s="37">
        <v>1.4829606186282</v>
      </c>
      <c r="AZ39" s="37">
        <v>0.4844999599996444</v>
      </c>
      <c r="BA39" s="37">
        <v>0.18094748993397794</v>
      </c>
      <c r="BB39" s="37">
        <v>2.542314591201259</v>
      </c>
      <c r="BC39" s="28">
        <f t="shared" si="16"/>
        <v>96.51281989081987</v>
      </c>
      <c r="BD39" s="28">
        <f t="shared" si="17"/>
        <v>10.49074074074074</v>
      </c>
      <c r="BE39" s="28">
        <f t="shared" si="18"/>
        <v>2.5462962962962963</v>
      </c>
      <c r="BF39" s="28">
        <f t="shared" si="19"/>
        <v>0.027777777777777776</v>
      </c>
      <c r="BG39" s="41">
        <f t="shared" si="20"/>
        <v>0.255550273320794</v>
      </c>
      <c r="BH39" s="41">
        <f t="shared" si="21"/>
        <v>0.013731116839150001</v>
      </c>
      <c r="BI39" s="28">
        <f t="shared" si="22"/>
        <v>9.260990736736607</v>
      </c>
      <c r="BJ39" s="41">
        <f t="shared" si="23"/>
        <v>7.66650819962382</v>
      </c>
      <c r="BK39" s="28">
        <v>3.193424909395284</v>
      </c>
      <c r="BL39" s="28">
        <f t="shared" si="24"/>
        <v>1.126573630323678</v>
      </c>
      <c r="BM39" s="28">
        <f t="shared" si="25"/>
        <v>31.792857142857137</v>
      </c>
      <c r="BN39" s="28">
        <f t="shared" si="26"/>
        <v>1.981239390962672</v>
      </c>
      <c r="BO39" s="19">
        <f t="shared" si="27"/>
        <v>52.93414330831965</v>
      </c>
      <c r="BP39"/>
      <c r="BQ39"/>
      <c r="BR39"/>
      <c r="BS39"/>
      <c r="BT39"/>
      <c r="BU39"/>
      <c r="BV39" s="32"/>
      <c r="BW39" s="28">
        <f>AA39/2.5</f>
        <v>4.622685269853041</v>
      </c>
      <c r="BX39" s="28">
        <f>AB39/7.5</f>
        <v>3.3738874147720974</v>
      </c>
      <c r="BY39" s="28">
        <f>AC39/1.32</f>
        <v>2.4572820204513985</v>
      </c>
      <c r="BZ39" s="28">
        <f>AD39/7.3</f>
        <v>1.8899162503615625</v>
      </c>
      <c r="CA39" s="28">
        <f>AE39/2.63</f>
        <v>1.028188142259818</v>
      </c>
      <c r="CB39" s="28">
        <f>AF39/1.02</f>
        <v>0.8771133162277914</v>
      </c>
      <c r="CC39" s="28">
        <f>AG39/3.68</f>
        <v>0.6241182479211935</v>
      </c>
      <c r="CD39" s="28">
        <f>AH39/0.67</f>
        <v>0.5221443074100987</v>
      </c>
      <c r="CE39" s="28">
        <f>AI39/4.55</f>
        <v>0.3955753129042758</v>
      </c>
      <c r="CF39" s="28">
        <f>AJ39/1.01</f>
        <v>0.38810527234986586</v>
      </c>
      <c r="CG39" s="28">
        <f>AK39/2.97</f>
        <v>0.3654705076879108</v>
      </c>
      <c r="CH39"/>
      <c r="CI39" s="28">
        <f>AM39/3.05</f>
        <v>0.34370359598975747</v>
      </c>
      <c r="CJ39" s="28">
        <f>AN39/0.455</f>
        <v>0.36551169822580687</v>
      </c>
      <c r="CK39" s="28">
        <f>AO39/28</f>
        <v>0.419263324396292</v>
      </c>
      <c r="CL39" s="28">
        <f t="shared" si="28"/>
        <v>1.0975916248824245</v>
      </c>
      <c r="CM39" s="28">
        <f t="shared" si="29"/>
        <v>3.193424909395284</v>
      </c>
    </row>
    <row r="40" spans="1:91" s="42" customFormat="1" ht="13.5">
      <c r="A40" s="34" t="s">
        <v>46</v>
      </c>
      <c r="B40" s="35">
        <v>6.422784261842619</v>
      </c>
      <c r="C40" s="35">
        <v>124.96239904599047</v>
      </c>
      <c r="D40" s="36">
        <v>0.8</v>
      </c>
      <c r="E40" s="36">
        <v>2</v>
      </c>
      <c r="F40" s="34" t="s">
        <v>15</v>
      </c>
      <c r="G40" s="37">
        <v>61.349</v>
      </c>
      <c r="H40" s="37">
        <v>0.541</v>
      </c>
      <c r="I40" s="37">
        <v>16.951</v>
      </c>
      <c r="J40" s="38"/>
      <c r="K40" s="37">
        <v>4.4693065999999995</v>
      </c>
      <c r="L40" s="38"/>
      <c r="M40" s="37">
        <v>0.068</v>
      </c>
      <c r="N40" s="37">
        <v>2.334</v>
      </c>
      <c r="O40" s="37">
        <v>5.865</v>
      </c>
      <c r="P40" s="37">
        <v>3.725</v>
      </c>
      <c r="Q40" s="37">
        <v>2.166</v>
      </c>
      <c r="R40" s="37">
        <v>0.238</v>
      </c>
      <c r="S40" s="37">
        <v>0.014</v>
      </c>
      <c r="T40" s="38"/>
      <c r="U40" s="37">
        <f t="shared" si="15"/>
        <v>97.72030659999997</v>
      </c>
      <c r="V40" s="38">
        <v>27</v>
      </c>
      <c r="W40" s="38">
        <v>225</v>
      </c>
      <c r="X40" s="40">
        <v>6</v>
      </c>
      <c r="Y40" s="38">
        <v>685</v>
      </c>
      <c r="Z40" s="38">
        <v>134</v>
      </c>
      <c r="AA40" s="37">
        <v>17.334468797852118</v>
      </c>
      <c r="AB40" s="37">
        <v>34.426430264490705</v>
      </c>
      <c r="AC40" s="37">
        <v>4.713565720294538</v>
      </c>
      <c r="AD40" s="37">
        <v>19.32632544599134</v>
      </c>
      <c r="AE40" s="37">
        <v>3.7478893143599317</v>
      </c>
      <c r="AF40" s="37">
        <v>1.0931963199936812</v>
      </c>
      <c r="AG40" s="37">
        <v>3.01580640067381</v>
      </c>
      <c r="AH40" s="37">
        <v>0.42869213211328294</v>
      </c>
      <c r="AI40" s="37">
        <v>2.3087771808766693</v>
      </c>
      <c r="AJ40" s="37">
        <v>0.4916345640233156</v>
      </c>
      <c r="AK40" s="37">
        <v>1.3902748405795649</v>
      </c>
      <c r="AL40" s="37"/>
      <c r="AM40" s="37">
        <v>1.314579670783906</v>
      </c>
      <c r="AN40" s="37">
        <v>0.2138404617622128</v>
      </c>
      <c r="AO40" s="40">
        <v>14.7056710580793</v>
      </c>
      <c r="AP40" s="37">
        <v>14.031638660908223</v>
      </c>
      <c r="AQ40" s="38">
        <v>9</v>
      </c>
      <c r="AR40" s="38">
        <v>15</v>
      </c>
      <c r="AS40" s="38">
        <v>16</v>
      </c>
      <c r="AT40" s="38">
        <v>142</v>
      </c>
      <c r="AU40" s="38">
        <v>33</v>
      </c>
      <c r="AV40" s="38">
        <v>48</v>
      </c>
      <c r="AW40" s="38">
        <v>9</v>
      </c>
      <c r="AX40" s="37">
        <v>0.20117548978103328</v>
      </c>
      <c r="AY40" s="37">
        <v>2.9223392721544004</v>
      </c>
      <c r="AZ40" s="37">
        <v>0.9894936579156033</v>
      </c>
      <c r="BA40" s="37">
        <v>0.2848809633596422</v>
      </c>
      <c r="BB40" s="37">
        <v>2.9424930173387804</v>
      </c>
      <c r="BC40" s="28">
        <f t="shared" si="16"/>
        <v>46.580669273413456</v>
      </c>
      <c r="BD40" s="28">
        <f t="shared" si="17"/>
        <v>5.111940298507463</v>
      </c>
      <c r="BE40" s="28">
        <f t="shared" si="18"/>
        <v>1.6791044776119404</v>
      </c>
      <c r="BF40" s="28">
        <f t="shared" si="19"/>
        <v>0.04477611940298507</v>
      </c>
      <c r="BG40" s="41">
        <f t="shared" si="20"/>
        <v>0.40800586224887697</v>
      </c>
      <c r="BH40" s="41">
        <f t="shared" si="21"/>
        <v>0.02180850203100299</v>
      </c>
      <c r="BI40" s="28">
        <f t="shared" si="22"/>
        <v>10.119986940342775</v>
      </c>
      <c r="BJ40" s="41">
        <f t="shared" si="23"/>
        <v>9.656138739890089</v>
      </c>
      <c r="BK40" s="28">
        <v>2.3114928001838995</v>
      </c>
      <c r="BL40" s="28">
        <f t="shared" si="24"/>
        <v>1.1289046178836482</v>
      </c>
      <c r="BM40" s="28">
        <f t="shared" si="25"/>
        <v>31.33271719038817</v>
      </c>
      <c r="BN40" s="28">
        <f t="shared" si="26"/>
        <v>1.91487000856898</v>
      </c>
      <c r="BO40" s="19">
        <f t="shared" si="27"/>
        <v>53.78210173475652</v>
      </c>
      <c r="BP40"/>
      <c r="BQ40"/>
      <c r="BR40"/>
      <c r="BS40"/>
      <c r="BT40"/>
      <c r="BU40"/>
      <c r="BV40" s="32"/>
      <c r="BW40" s="28">
        <f>AA40/2.5</f>
        <v>6.933787519140847</v>
      </c>
      <c r="BX40" s="28">
        <f>AB40/7.5</f>
        <v>4.5901907019320936</v>
      </c>
      <c r="BY40" s="28">
        <f>AC40/1.32</f>
        <v>3.570883121435256</v>
      </c>
      <c r="BZ40" s="28">
        <f>AD40/7.3</f>
        <v>2.647441841916622</v>
      </c>
      <c r="CA40" s="28">
        <f>AE40/2.63</f>
        <v>1.425052971239518</v>
      </c>
      <c r="CB40" s="28">
        <f>AF40/1.02</f>
        <v>1.0717610980330208</v>
      </c>
      <c r="CC40" s="28">
        <f>AG40/3.68</f>
        <v>0.8195126088787528</v>
      </c>
      <c r="CD40" s="28">
        <f>AH40/0.67</f>
        <v>0.6398390031541537</v>
      </c>
      <c r="CE40" s="28">
        <f>AI40/4.55</f>
        <v>0.5074235562366306</v>
      </c>
      <c r="CF40" s="28">
        <f>AJ40/1.01</f>
        <v>0.48676689507258974</v>
      </c>
      <c r="CG40" s="28">
        <f>AK40/2.97</f>
        <v>0.4681060069291464</v>
      </c>
      <c r="CH40"/>
      <c r="CI40" s="28">
        <f>AM40/3.05</f>
        <v>0.4310097281258708</v>
      </c>
      <c r="CJ40" s="28">
        <f>AN40/0.455</f>
        <v>0.4699790368400281</v>
      </c>
      <c r="CK40" s="28">
        <f>AO40/28</f>
        <v>0.5252025377885464</v>
      </c>
      <c r="CL40" s="28">
        <f t="shared" si="28"/>
        <v>0.9962758833721705</v>
      </c>
      <c r="CM40" s="28">
        <f t="shared" si="29"/>
        <v>2.3114928001839</v>
      </c>
    </row>
    <row r="41" spans="1:91" s="42" customFormat="1" ht="13.5">
      <c r="A41" s="34" t="s">
        <v>46</v>
      </c>
      <c r="B41" s="35">
        <v>6.457379607796078</v>
      </c>
      <c r="C41" s="35">
        <v>125.06005002250022</v>
      </c>
      <c r="D41" s="36">
        <v>0.56</v>
      </c>
      <c r="E41" s="36">
        <v>0.62</v>
      </c>
      <c r="F41" s="34" t="s">
        <v>16</v>
      </c>
      <c r="G41" s="37">
        <v>67.038</v>
      </c>
      <c r="H41" s="37">
        <v>0.329</v>
      </c>
      <c r="I41" s="37">
        <v>17.029</v>
      </c>
      <c r="J41" s="38"/>
      <c r="K41" s="37">
        <v>3.2464784000000004</v>
      </c>
      <c r="L41" s="38"/>
      <c r="M41" s="37">
        <v>0.119</v>
      </c>
      <c r="N41" s="37">
        <v>1.06</v>
      </c>
      <c r="O41" s="37">
        <v>4.621</v>
      </c>
      <c r="P41" s="37">
        <v>4.199</v>
      </c>
      <c r="Q41" s="37">
        <v>2.11</v>
      </c>
      <c r="R41" s="37">
        <v>0.216</v>
      </c>
      <c r="S41" s="37">
        <v>0.027</v>
      </c>
      <c r="T41" s="38"/>
      <c r="U41" s="37">
        <f t="shared" si="15"/>
        <v>99.99447839999998</v>
      </c>
      <c r="V41" s="38">
        <v>56</v>
      </c>
      <c r="W41" s="38">
        <v>455</v>
      </c>
      <c r="X41" s="40">
        <v>5</v>
      </c>
      <c r="Y41" s="38">
        <v>530</v>
      </c>
      <c r="Z41" s="38">
        <v>119</v>
      </c>
      <c r="AA41" s="37">
        <v>12.13597050335363</v>
      </c>
      <c r="AB41" s="37">
        <v>25.31380559212962</v>
      </c>
      <c r="AC41" s="37">
        <v>3.050141811411785</v>
      </c>
      <c r="AD41" s="37">
        <v>11.923553244295714</v>
      </c>
      <c r="AE41" s="37">
        <v>2.4283129367884086</v>
      </c>
      <c r="AF41" s="37">
        <v>0.7906805513309758</v>
      </c>
      <c r="AG41" s="37">
        <v>2.1768443997770084</v>
      </c>
      <c r="AH41" s="37">
        <v>0.36378320396872244</v>
      </c>
      <c r="AI41" s="37">
        <v>2.038267474625142</v>
      </c>
      <c r="AJ41" s="37">
        <v>0.441139111725229</v>
      </c>
      <c r="AK41" s="37">
        <v>1.2754341645605494</v>
      </c>
      <c r="AL41" s="37"/>
      <c r="AM41" s="37">
        <v>1.424364738311192</v>
      </c>
      <c r="AN41" s="37">
        <v>0.21993522982052335</v>
      </c>
      <c r="AO41" s="40">
        <v>13.840197380459465</v>
      </c>
      <c r="AP41" s="37">
        <v>5.639053699060867</v>
      </c>
      <c r="AQ41" s="38">
        <v>1</v>
      </c>
      <c r="AR41" s="38">
        <v>2</v>
      </c>
      <c r="AS41" s="38">
        <v>6</v>
      </c>
      <c r="AT41" s="38">
        <v>26</v>
      </c>
      <c r="AU41" s="38">
        <v>8</v>
      </c>
      <c r="AV41" s="38">
        <v>69</v>
      </c>
      <c r="AW41" s="38">
        <v>9</v>
      </c>
      <c r="AX41" s="37">
        <v>1.0320237294914452</v>
      </c>
      <c r="AY41" s="37">
        <v>1.991451375458908</v>
      </c>
      <c r="AZ41" s="37">
        <v>0.8565964469852033</v>
      </c>
      <c r="BA41" s="37">
        <v>0.3487736530798594</v>
      </c>
      <c r="BB41" s="37">
        <v>2.8548922298394217</v>
      </c>
      <c r="BC41" s="28">
        <f t="shared" si="16"/>
        <v>38.294251550797256</v>
      </c>
      <c r="BD41" s="28">
        <f t="shared" si="17"/>
        <v>4.453781512605042</v>
      </c>
      <c r="BE41" s="28">
        <f t="shared" si="18"/>
        <v>3.823529411764706</v>
      </c>
      <c r="BF41" s="28">
        <f t="shared" si="19"/>
        <v>0.04201680672268908</v>
      </c>
      <c r="BG41" s="41">
        <f t="shared" si="20"/>
        <v>0.36126652406412507</v>
      </c>
      <c r="BH41" s="41">
        <f t="shared" si="21"/>
        <v>0.016734885508058052</v>
      </c>
      <c r="BI41" s="28">
        <f t="shared" si="22"/>
        <v>4.610702679481499</v>
      </c>
      <c r="BJ41" s="41">
        <f t="shared" si="23"/>
        <v>1.8785859251334505</v>
      </c>
      <c r="BK41" s="28">
        <v>2.224640452385755</v>
      </c>
      <c r="BL41" s="28">
        <f t="shared" si="24"/>
        <v>1.0331445311249863</v>
      </c>
      <c r="BM41" s="28">
        <f t="shared" si="25"/>
        <v>51.75987841945288</v>
      </c>
      <c r="BN41" s="28">
        <f t="shared" si="26"/>
        <v>3.0627154716981133</v>
      </c>
      <c r="BO41" s="19">
        <f t="shared" si="27"/>
        <v>42.114408071892804</v>
      </c>
      <c r="BP41"/>
      <c r="BQ41"/>
      <c r="BR41"/>
      <c r="BS41"/>
      <c r="BT41"/>
      <c r="BU41"/>
      <c r="BV41" s="32"/>
      <c r="BW41" s="28">
        <f>AA41/2.5</f>
        <v>4.854388201341452</v>
      </c>
      <c r="BX41" s="28">
        <f>AB41/7.5</f>
        <v>3.3751740789506157</v>
      </c>
      <c r="BY41" s="28">
        <f>AC41/1.32</f>
        <v>2.3107134934937763</v>
      </c>
      <c r="BZ41" s="28">
        <f>AD41/7.3</f>
        <v>1.6333634581227006</v>
      </c>
      <c r="CA41" s="28">
        <f>AE41/2.63</f>
        <v>0.9233129037218284</v>
      </c>
      <c r="CB41" s="28">
        <f>AF41/1.02</f>
        <v>0.7751770111087998</v>
      </c>
      <c r="CC41" s="28">
        <f>AG41/3.68</f>
        <v>0.5915338042872306</v>
      </c>
      <c r="CD41" s="28">
        <f>AH41/0.67</f>
        <v>0.5429600059234663</v>
      </c>
      <c r="CE41" s="28">
        <f>AI41/4.55</f>
        <v>0.4479708735439873</v>
      </c>
      <c r="CF41" s="28">
        <f>AJ41/1.01</f>
        <v>0.4367713977477515</v>
      </c>
      <c r="CG41" s="28">
        <f>AK41/2.97</f>
        <v>0.4294391126466496</v>
      </c>
      <c r="CH41"/>
      <c r="CI41" s="28">
        <f>AM41/3.05</f>
        <v>0.4670048322331777</v>
      </c>
      <c r="CJ41" s="28">
        <f>AN41/0.455</f>
        <v>0.4833741314736777</v>
      </c>
      <c r="CK41" s="28">
        <f>AO41/28</f>
        <v>0.494292763587838</v>
      </c>
      <c r="CL41" s="28">
        <f t="shared" si="28"/>
        <v>1.03891784124555</v>
      </c>
      <c r="CM41" s="28">
        <f t="shared" si="29"/>
        <v>2.224640452385755</v>
      </c>
    </row>
    <row r="42" spans="1:91" s="42" customFormat="1" ht="13.5">
      <c r="A42" s="34" t="s">
        <v>46</v>
      </c>
      <c r="B42" s="35">
        <v>6.435179385793858</v>
      </c>
      <c r="C42" s="35">
        <v>124.98363925839259</v>
      </c>
      <c r="D42" s="36">
        <v>0.8</v>
      </c>
      <c r="E42" s="36">
        <v>2</v>
      </c>
      <c r="F42" s="34" t="s">
        <v>17</v>
      </c>
      <c r="G42" s="37">
        <v>61.608</v>
      </c>
      <c r="H42" s="37">
        <v>0.514</v>
      </c>
      <c r="I42" s="37">
        <v>17.902</v>
      </c>
      <c r="J42" s="38"/>
      <c r="K42" s="37">
        <v>4.2857474</v>
      </c>
      <c r="L42" s="38"/>
      <c r="M42" s="37">
        <v>0.113</v>
      </c>
      <c r="N42" s="37">
        <v>1.631</v>
      </c>
      <c r="O42" s="37">
        <v>5.222</v>
      </c>
      <c r="P42" s="37">
        <v>4.772</v>
      </c>
      <c r="Q42" s="37">
        <v>1.934</v>
      </c>
      <c r="R42" s="37">
        <v>0.283</v>
      </c>
      <c r="S42" s="37">
        <v>0.0060074492370539466</v>
      </c>
      <c r="T42" s="38"/>
      <c r="U42" s="37">
        <f t="shared" si="15"/>
        <v>98.27075484923706</v>
      </c>
      <c r="V42" s="39">
        <v>26</v>
      </c>
      <c r="W42" s="39">
        <v>350</v>
      </c>
      <c r="X42" s="40">
        <v>4</v>
      </c>
      <c r="Y42" s="39">
        <v>951</v>
      </c>
      <c r="Z42" s="39">
        <v>104</v>
      </c>
      <c r="AA42" s="37">
        <v>13.234120982170598</v>
      </c>
      <c r="AB42" s="37">
        <v>26.49239651861612</v>
      </c>
      <c r="AC42" s="37">
        <v>3.8898146450328435</v>
      </c>
      <c r="AD42" s="37">
        <v>14.08713804037772</v>
      </c>
      <c r="AE42" s="37">
        <v>2.781614984865614</v>
      </c>
      <c r="AF42" s="37">
        <v>0.9911687298341066</v>
      </c>
      <c r="AG42" s="37">
        <v>2.512844178342422</v>
      </c>
      <c r="AH42" s="37">
        <v>0.4178944792238156</v>
      </c>
      <c r="AI42" s="37">
        <v>2.060961062440814</v>
      </c>
      <c r="AJ42" s="37">
        <v>0.4982473677859891</v>
      </c>
      <c r="AK42" s="37">
        <v>1.4358878753294517</v>
      </c>
      <c r="AL42" s="39"/>
      <c r="AM42" s="37">
        <v>1.3754447174556859</v>
      </c>
      <c r="AN42" s="37">
        <v>0.218548281114909</v>
      </c>
      <c r="AO42" s="40">
        <v>13</v>
      </c>
      <c r="AP42" s="37">
        <v>9.086785901883</v>
      </c>
      <c r="AQ42" s="39">
        <v>10</v>
      </c>
      <c r="AR42" s="39">
        <v>12</v>
      </c>
      <c r="AS42" s="39">
        <v>15</v>
      </c>
      <c r="AT42" s="39">
        <v>83</v>
      </c>
      <c r="AU42" s="39">
        <v>30</v>
      </c>
      <c r="AV42" s="39">
        <v>47</v>
      </c>
      <c r="AW42" s="39">
        <v>6</v>
      </c>
      <c r="AX42" s="37">
        <v>0.657770285457034</v>
      </c>
      <c r="AY42" s="37">
        <v>1.784103868742365</v>
      </c>
      <c r="AZ42" s="37">
        <v>0.5624731674622923</v>
      </c>
      <c r="BA42" s="37">
        <v>0.29830915544826764</v>
      </c>
      <c r="BB42" s="37">
        <v>2.4158128642890615</v>
      </c>
      <c r="BC42" s="28">
        <f t="shared" si="16"/>
        <v>73.15384615384616</v>
      </c>
      <c r="BD42" s="28">
        <f t="shared" si="17"/>
        <v>9.14423076923077</v>
      </c>
      <c r="BE42" s="28">
        <f t="shared" si="18"/>
        <v>3.3653846153846154</v>
      </c>
      <c r="BF42" s="28">
        <f t="shared" si="19"/>
        <v>0.038461538461538464</v>
      </c>
      <c r="BG42" s="41">
        <f t="shared" si="20"/>
        <v>0.3076923076923077</v>
      </c>
      <c r="BH42" s="41">
        <f t="shared" si="21"/>
        <v>0.01715484489175351</v>
      </c>
      <c r="BI42" s="28">
        <f t="shared" si="22"/>
        <v>9.134142797708089</v>
      </c>
      <c r="BJ42" s="41">
        <f t="shared" si="23"/>
        <v>6.384615384615385</v>
      </c>
      <c r="BK42" s="28">
        <v>2.5325371989355845</v>
      </c>
      <c r="BL42" s="28">
        <f t="shared" si="24"/>
        <v>1.0858152450552367</v>
      </c>
      <c r="BM42" s="28">
        <f t="shared" si="25"/>
        <v>34.82879377431907</v>
      </c>
      <c r="BN42" s="28">
        <f t="shared" si="26"/>
        <v>2.6276808093194357</v>
      </c>
      <c r="BO42" s="19">
        <f t="shared" si="27"/>
        <v>45.88735515981068</v>
      </c>
      <c r="BP42"/>
      <c r="BQ42"/>
      <c r="BR42"/>
      <c r="BS42"/>
      <c r="BT42"/>
      <c r="BU42"/>
      <c r="BV42" s="32"/>
      <c r="BW42" s="28">
        <f>AA42/2.5</f>
        <v>5.293648392868239</v>
      </c>
      <c r="BX42" s="28">
        <f>AB42/7.5</f>
        <v>3.5323195358154824</v>
      </c>
      <c r="BY42" s="28">
        <f>AC42/1.32</f>
        <v>2.946829276540033</v>
      </c>
      <c r="BZ42" s="28">
        <f>AD42/7.3</f>
        <v>1.929744937038044</v>
      </c>
      <c r="CA42" s="28">
        <f>AE42/2.63</f>
        <v>1.0576482832188647</v>
      </c>
      <c r="CB42" s="28">
        <f>AF42/1.02</f>
        <v>0.9717340488569672</v>
      </c>
      <c r="CC42" s="28">
        <f>AG42/3.68</f>
        <v>0.6828380919408755</v>
      </c>
      <c r="CD42" s="28">
        <f>AH42/0.67</f>
        <v>0.6237231033191277</v>
      </c>
      <c r="CE42" s="28">
        <f>AI42/4.55</f>
        <v>0.4529584752617174</v>
      </c>
      <c r="CF42" s="28">
        <f>AJ42/1.01</f>
        <v>0.49331422553068227</v>
      </c>
      <c r="CG42" s="28">
        <f>AK42/2.97</f>
        <v>0.48346393108735747</v>
      </c>
      <c r="CH42"/>
      <c r="CI42" s="28">
        <f>AM42/3.05</f>
        <v>0.45096548113301177</v>
      </c>
      <c r="CJ42" s="28">
        <f>AN42/0.455</f>
        <v>0.48032589256023955</v>
      </c>
      <c r="CK42" s="28">
        <f>AO42/28</f>
        <v>0.4642857142857143</v>
      </c>
      <c r="CL42" s="28">
        <f t="shared" si="28"/>
        <v>1.1420868564052356</v>
      </c>
      <c r="CM42" s="28">
        <f t="shared" si="29"/>
        <v>2.532537198935584</v>
      </c>
    </row>
    <row r="43" spans="1:91" s="42" customFormat="1" ht="13.5">
      <c r="A43" s="34" t="s">
        <v>46</v>
      </c>
      <c r="B43" s="35">
        <v>6.427409308093081</v>
      </c>
      <c r="C43" s="35">
        <v>125.10064042840429</v>
      </c>
      <c r="D43" s="69">
        <v>1.59</v>
      </c>
      <c r="E43" s="69">
        <v>1.91</v>
      </c>
      <c r="F43" s="34" t="s">
        <v>6</v>
      </c>
      <c r="G43" s="37">
        <v>57.55</v>
      </c>
      <c r="H43" s="37">
        <v>0.699</v>
      </c>
      <c r="I43" s="37">
        <v>18.45</v>
      </c>
      <c r="J43" s="38"/>
      <c r="K43" s="37">
        <v>5.551766000000001</v>
      </c>
      <c r="L43" s="38"/>
      <c r="M43" s="37">
        <v>0.149</v>
      </c>
      <c r="N43" s="37">
        <v>2.34</v>
      </c>
      <c r="O43" s="37">
        <v>5.21</v>
      </c>
      <c r="P43" s="37">
        <v>4.23</v>
      </c>
      <c r="Q43" s="37">
        <v>2.25</v>
      </c>
      <c r="R43" s="37">
        <v>0.276</v>
      </c>
      <c r="S43" s="37">
        <v>0.004</v>
      </c>
      <c r="T43" s="38"/>
      <c r="U43" s="37">
        <f t="shared" si="15"/>
        <v>96.709766</v>
      </c>
      <c r="V43" s="39">
        <v>38</v>
      </c>
      <c r="W43" s="39">
        <v>382</v>
      </c>
      <c r="X43" s="40">
        <v>5</v>
      </c>
      <c r="Y43" s="39">
        <v>703</v>
      </c>
      <c r="Z43" s="39">
        <v>130</v>
      </c>
      <c r="AA43" s="37">
        <v>20.591621127765094</v>
      </c>
      <c r="AB43" s="37">
        <v>32.51996541201854</v>
      </c>
      <c r="AC43" s="37">
        <v>5.969140816034889</v>
      </c>
      <c r="AD43" s="37">
        <v>24.553852189753464</v>
      </c>
      <c r="AE43" s="37">
        <v>4.837722623105913</v>
      </c>
      <c r="AF43" s="37">
        <v>1.512046559921711</v>
      </c>
      <c r="AG43" s="37">
        <v>4.416605111551325</v>
      </c>
      <c r="AH43" s="37">
        <v>0.6673826887861438</v>
      </c>
      <c r="AI43" s="37">
        <v>3.690749202159058</v>
      </c>
      <c r="AJ43" s="37">
        <v>0.7399669031473661</v>
      </c>
      <c r="AK43" s="37">
        <v>2.0998142428740003</v>
      </c>
      <c r="AL43" s="37">
        <v>0.2945320691477662</v>
      </c>
      <c r="AM43" s="37">
        <v>2.0567415041574844</v>
      </c>
      <c r="AN43" s="37">
        <v>0.31503866521490853</v>
      </c>
      <c r="AO43" s="40">
        <v>22</v>
      </c>
      <c r="AP43" s="37">
        <v>11.826217538866963</v>
      </c>
      <c r="AQ43" s="39">
        <v>53</v>
      </c>
      <c r="AR43" s="39">
        <v>113</v>
      </c>
      <c r="AS43" s="39">
        <v>40</v>
      </c>
      <c r="AT43" s="39">
        <v>122</v>
      </c>
      <c r="AU43" s="39">
        <v>77</v>
      </c>
      <c r="AV43" s="39">
        <v>60</v>
      </c>
      <c r="AW43" s="39">
        <v>7</v>
      </c>
      <c r="AX43" s="37">
        <v>0.2889661535631521</v>
      </c>
      <c r="AY43" s="37">
        <v>2.509649077016415</v>
      </c>
      <c r="AZ43" s="37">
        <v>0.8810776698563534</v>
      </c>
      <c r="BA43" s="37">
        <v>0.7347118141443332</v>
      </c>
      <c r="BB43" s="37">
        <v>3.309750552918856</v>
      </c>
      <c r="BC43" s="28">
        <f t="shared" si="16"/>
        <v>31.954545454545453</v>
      </c>
      <c r="BD43" s="28">
        <f t="shared" si="17"/>
        <v>5.407692307692308</v>
      </c>
      <c r="BE43" s="28">
        <f t="shared" si="18"/>
        <v>2.9384615384615387</v>
      </c>
      <c r="BF43" s="28">
        <f t="shared" si="19"/>
        <v>0.038461538461538464</v>
      </c>
      <c r="BG43" s="41">
        <f t="shared" si="20"/>
        <v>0.22727272727272727</v>
      </c>
      <c r="BH43" s="41">
        <f t="shared" si="21"/>
        <v>0.01930499290012627</v>
      </c>
      <c r="BI43" s="28">
        <f t="shared" si="22"/>
        <v>10.316062561765499</v>
      </c>
      <c r="BJ43" s="41">
        <f t="shared" si="23"/>
        <v>5.545454545454546</v>
      </c>
      <c r="BK43" s="28">
        <v>1.5145438418139296</v>
      </c>
      <c r="BL43" s="28">
        <f t="shared" si="24"/>
        <v>1.0225938927500515</v>
      </c>
      <c r="BM43" s="28">
        <f t="shared" si="25"/>
        <v>26.394849785407725</v>
      </c>
      <c r="BN43" s="28">
        <f t="shared" si="26"/>
        <v>2.372549572649573</v>
      </c>
      <c r="BO43" s="19">
        <f t="shared" si="27"/>
        <v>48.43196916562167</v>
      </c>
      <c r="BP43"/>
      <c r="BQ43"/>
      <c r="BR43"/>
      <c r="BS43"/>
      <c r="BT43"/>
      <c r="BU43"/>
      <c r="BV43" s="32"/>
      <c r="BW43" s="28">
        <f>AA43/2.5</f>
        <v>8.236648451106038</v>
      </c>
      <c r="BX43" s="28">
        <f>AB43/7.5</f>
        <v>4.335995388269139</v>
      </c>
      <c r="BY43" s="28">
        <f>AC43/1.32</f>
        <v>4.522076375784007</v>
      </c>
      <c r="BZ43" s="28">
        <f>AD43/7.3</f>
        <v>3.363541395856639</v>
      </c>
      <c r="CA43" s="28">
        <f>AE43/2.63</f>
        <v>1.8394382597360885</v>
      </c>
      <c r="CB43" s="28">
        <f>AF43/1.02</f>
        <v>1.4823985881585402</v>
      </c>
      <c r="CC43" s="28">
        <f>AG43/3.68</f>
        <v>1.200164432486773</v>
      </c>
      <c r="CD43" s="28">
        <f>AH43/0.67</f>
        <v>0.9960935653524534</v>
      </c>
      <c r="CE43" s="28">
        <f>AI43/4.55</f>
        <v>0.8111536708041887</v>
      </c>
      <c r="CF43" s="28">
        <f>AJ43/1.01</f>
        <v>0.7326404981657091</v>
      </c>
      <c r="CG43" s="28">
        <f>AK43/2.97</f>
        <v>0.7070081625838385</v>
      </c>
      <c r="CH43" s="28">
        <f>AL43/0.456</f>
        <v>0.6459036604117679</v>
      </c>
      <c r="CI43" s="28">
        <f>AM43/3.05</f>
        <v>0.6743414767729458</v>
      </c>
      <c r="CJ43" s="28">
        <f>AN43/0.455</f>
        <v>0.6923926708019967</v>
      </c>
      <c r="CK43" s="28">
        <f>AO43/28</f>
        <v>0.7857142857142857</v>
      </c>
      <c r="CL43" s="28">
        <f t="shared" si="28"/>
        <v>1.0213197309261761</v>
      </c>
      <c r="CM43" s="28">
        <f t="shared" si="29"/>
        <v>1.5145438418139296</v>
      </c>
    </row>
    <row r="44" spans="1:91" s="42" customFormat="1" ht="13.5">
      <c r="A44" s="34" t="s">
        <v>46</v>
      </c>
      <c r="B44" s="70">
        <v>6.47</v>
      </c>
      <c r="C44" s="70">
        <v>125.05</v>
      </c>
      <c r="D44" s="44">
        <v>1.37</v>
      </c>
      <c r="E44" s="44">
        <v>1.57</v>
      </c>
      <c r="F44" s="34" t="s">
        <v>7</v>
      </c>
      <c r="G44" s="37">
        <v>61.5</v>
      </c>
      <c r="H44" s="37">
        <v>0.57</v>
      </c>
      <c r="I44" s="37">
        <v>17.1</v>
      </c>
      <c r="J44" s="38"/>
      <c r="K44" s="37">
        <v>4.373028000000001</v>
      </c>
      <c r="L44" s="38"/>
      <c r="M44" s="37">
        <v>0.11</v>
      </c>
      <c r="N44" s="37">
        <v>1.87</v>
      </c>
      <c r="O44" s="37">
        <v>5.17</v>
      </c>
      <c r="P44" s="37">
        <v>4.4</v>
      </c>
      <c r="Q44" s="37">
        <v>2.47</v>
      </c>
      <c r="R44" s="37">
        <v>0.26</v>
      </c>
      <c r="S44" s="37">
        <v>1.07</v>
      </c>
      <c r="T44" s="38"/>
      <c r="U44" s="37">
        <f t="shared" si="15"/>
        <v>98.89302800000002</v>
      </c>
      <c r="V44" s="39">
        <v>11</v>
      </c>
      <c r="W44" s="39">
        <v>290</v>
      </c>
      <c r="X44" s="39">
        <v>4.6</v>
      </c>
      <c r="Y44" s="39">
        <v>700</v>
      </c>
      <c r="Z44" s="39">
        <v>100</v>
      </c>
      <c r="AA44" s="39">
        <v>13.4</v>
      </c>
      <c r="AB44" s="39">
        <v>28</v>
      </c>
      <c r="AC44" s="71"/>
      <c r="AD44" s="39">
        <v>16</v>
      </c>
      <c r="AE44" s="71"/>
      <c r="AF44" s="37">
        <v>0.9</v>
      </c>
      <c r="AG44" s="71"/>
      <c r="AH44" s="71"/>
      <c r="AI44" s="39">
        <v>2.6</v>
      </c>
      <c r="AJ44" s="71"/>
      <c r="AK44" s="39">
        <v>1.5</v>
      </c>
      <c r="AL44" s="71"/>
      <c r="AM44" s="39">
        <v>1.45</v>
      </c>
      <c r="AN44" s="71"/>
      <c r="AO44" s="40">
        <v>16.2</v>
      </c>
      <c r="AP44" s="37">
        <v>8.4</v>
      </c>
      <c r="AQ44" s="39">
        <v>5</v>
      </c>
      <c r="AR44" s="39">
        <v>7</v>
      </c>
      <c r="AS44" s="39">
        <v>10</v>
      </c>
      <c r="AT44" s="39">
        <v>132</v>
      </c>
      <c r="AU44" s="71"/>
      <c r="AV44" s="71"/>
      <c r="AW44" s="71"/>
      <c r="AX44" s="71"/>
      <c r="AY44" s="71"/>
      <c r="AZ44" s="71"/>
      <c r="BA44" s="71"/>
      <c r="BB44" s="71"/>
      <c r="BC44" s="28">
        <f t="shared" si="16"/>
        <v>43.20987654320988</v>
      </c>
      <c r="BD44" s="28">
        <f t="shared" si="17"/>
        <v>7</v>
      </c>
      <c r="BE44" s="28">
        <f t="shared" si="18"/>
        <v>2.9</v>
      </c>
      <c r="BF44" s="28">
        <f t="shared" si="19"/>
        <v>0.046</v>
      </c>
      <c r="BG44" s="41">
        <f t="shared" si="20"/>
        <v>0.2839506172839506</v>
      </c>
      <c r="BH44" s="72"/>
      <c r="BI44" s="28">
        <f t="shared" si="22"/>
        <v>15.714285714285714</v>
      </c>
      <c r="BJ44" s="41">
        <f t="shared" si="23"/>
        <v>8.148148148148149</v>
      </c>
      <c r="BK44" s="71"/>
      <c r="BL44" s="28">
        <f t="shared" si="24"/>
        <v>1.1293527152578289</v>
      </c>
      <c r="BM44" s="28">
        <f t="shared" si="25"/>
        <v>30.000000000000004</v>
      </c>
      <c r="BN44" s="28">
        <f t="shared" si="26"/>
        <v>2.338517647058824</v>
      </c>
      <c r="BO44" s="19">
        <f t="shared" si="27"/>
        <v>48.792886956464</v>
      </c>
      <c r="BP44"/>
      <c r="BQ44"/>
      <c r="BR44"/>
      <c r="BS44"/>
      <c r="BT44"/>
      <c r="BU44"/>
      <c r="BV44" s="32"/>
      <c r="BW44" s="28">
        <f>AA44/2.5</f>
        <v>5.36</v>
      </c>
      <c r="BX44" s="28">
        <f>AB44/7.5</f>
        <v>3.7333333333333334</v>
      </c>
      <c r="BY44"/>
      <c r="BZ44" s="28">
        <f>AD44/7.3</f>
        <v>2.191780821917808</v>
      </c>
      <c r="CA44"/>
      <c r="CB44" s="28">
        <f>AF44/1.02</f>
        <v>0.8823529411764706</v>
      </c>
      <c r="CC44"/>
      <c r="CD44"/>
      <c r="CE44" s="28">
        <f>AI44/4.55</f>
        <v>0.5714285714285715</v>
      </c>
      <c r="CF44"/>
      <c r="CG44" s="28">
        <f>AK44/2.97</f>
        <v>0.505050505050505</v>
      </c>
      <c r="CH44"/>
      <c r="CI44" s="28">
        <f>AM44/3.05</f>
        <v>0.4754098360655738</v>
      </c>
      <c r="CJ44"/>
      <c r="CK44" s="28">
        <f>AO44/28</f>
        <v>0.5785714285714285</v>
      </c>
      <c r="CL44" s="72"/>
      <c r="CM44" s="72"/>
    </row>
    <row r="45" spans="1:91" s="42" customFormat="1" ht="13.5">
      <c r="A45" s="34" t="s">
        <v>46</v>
      </c>
      <c r="B45" s="70">
        <v>6.47</v>
      </c>
      <c r="C45" s="70">
        <v>125.05</v>
      </c>
      <c r="D45" s="44">
        <v>0.75</v>
      </c>
      <c r="E45" s="44">
        <v>0.95</v>
      </c>
      <c r="F45" s="34" t="s">
        <v>8</v>
      </c>
      <c r="G45" s="37">
        <v>61.5</v>
      </c>
      <c r="H45" s="37">
        <v>0.55</v>
      </c>
      <c r="I45" s="37">
        <v>17.8</v>
      </c>
      <c r="J45" s="38"/>
      <c r="K45" s="37">
        <v>4.0940900000000005</v>
      </c>
      <c r="L45" s="38"/>
      <c r="M45" s="37">
        <v>0.1</v>
      </c>
      <c r="N45" s="37">
        <v>2.16</v>
      </c>
      <c r="O45" s="37">
        <v>5.6</v>
      </c>
      <c r="P45" s="37">
        <v>4.65</v>
      </c>
      <c r="Q45" s="37">
        <v>1.78</v>
      </c>
      <c r="R45" s="37">
        <v>0.24</v>
      </c>
      <c r="S45" s="37">
        <v>0.66</v>
      </c>
      <c r="T45" s="38"/>
      <c r="U45" s="37">
        <f t="shared" si="15"/>
        <v>99.13408999999997</v>
      </c>
      <c r="V45" s="39">
        <v>19.6</v>
      </c>
      <c r="W45" s="39">
        <v>284</v>
      </c>
      <c r="X45" s="39">
        <v>3.6</v>
      </c>
      <c r="Y45" s="39">
        <v>1085</v>
      </c>
      <c r="Z45" s="39">
        <v>94</v>
      </c>
      <c r="AA45" s="39">
        <v>12.2</v>
      </c>
      <c r="AB45" s="39">
        <v>27</v>
      </c>
      <c r="AC45" s="71"/>
      <c r="AD45" s="39">
        <v>15</v>
      </c>
      <c r="AE45" s="71"/>
      <c r="AF45" s="37">
        <v>0.9</v>
      </c>
      <c r="AG45" s="71"/>
      <c r="AH45" s="71"/>
      <c r="AI45" s="39">
        <v>1.9</v>
      </c>
      <c r="AJ45" s="71"/>
      <c r="AK45" s="39">
        <v>1.2</v>
      </c>
      <c r="AL45" s="71"/>
      <c r="AM45" s="39">
        <v>1.05</v>
      </c>
      <c r="AN45" s="71"/>
      <c r="AO45" s="40">
        <v>12.5</v>
      </c>
      <c r="AP45" s="37">
        <v>9.2</v>
      </c>
      <c r="AQ45" s="39">
        <v>14</v>
      </c>
      <c r="AR45" s="39">
        <v>9</v>
      </c>
      <c r="AS45" s="39">
        <v>14</v>
      </c>
      <c r="AT45" s="39">
        <v>134</v>
      </c>
      <c r="AU45" s="71"/>
      <c r="AV45" s="71"/>
      <c r="AW45" s="71"/>
      <c r="AX45" s="71"/>
      <c r="AY45" s="71"/>
      <c r="AZ45" s="71"/>
      <c r="BA45" s="71"/>
      <c r="BB45" s="71"/>
      <c r="BC45" s="28">
        <f t="shared" si="16"/>
        <v>86.8</v>
      </c>
      <c r="BD45" s="28">
        <f t="shared" si="17"/>
        <v>11.542553191489361</v>
      </c>
      <c r="BE45" s="28">
        <f t="shared" si="18"/>
        <v>3.021276595744681</v>
      </c>
      <c r="BF45" s="28">
        <f t="shared" si="19"/>
        <v>0.03829787234042553</v>
      </c>
      <c r="BG45" s="41">
        <f t="shared" si="20"/>
        <v>0.28800000000000003</v>
      </c>
      <c r="BH45" s="72"/>
      <c r="BI45" s="28">
        <f t="shared" si="22"/>
        <v>14.56521739130435</v>
      </c>
      <c r="BJ45" s="41">
        <f t="shared" si="23"/>
        <v>10.72</v>
      </c>
      <c r="BK45" s="71"/>
      <c r="BL45" s="28">
        <f t="shared" si="24"/>
        <v>1.1100076349293921</v>
      </c>
      <c r="BM45" s="28">
        <f t="shared" si="25"/>
        <v>32.36363636363636</v>
      </c>
      <c r="BN45" s="28">
        <f t="shared" si="26"/>
        <v>1.895412037037037</v>
      </c>
      <c r="BO45" s="19">
        <f t="shared" si="27"/>
        <v>54.03587780602436</v>
      </c>
      <c r="BP45"/>
      <c r="BQ45"/>
      <c r="BR45"/>
      <c r="BS45"/>
      <c r="BT45"/>
      <c r="BU45"/>
      <c r="BV45" s="32"/>
      <c r="BW45" s="28">
        <f>AA45/2.5</f>
        <v>4.88</v>
      </c>
      <c r="BX45" s="28">
        <f>AB45/7.5</f>
        <v>3.6</v>
      </c>
      <c r="BY45"/>
      <c r="BZ45" s="28">
        <f>AD45/7.3</f>
        <v>2.0547945205479454</v>
      </c>
      <c r="CA45"/>
      <c r="CB45" s="28">
        <f>AF45/1.02</f>
        <v>0.8823529411764706</v>
      </c>
      <c r="CC45"/>
      <c r="CD45"/>
      <c r="CE45" s="28">
        <f>AI45/4.55</f>
        <v>0.4175824175824176</v>
      </c>
      <c r="CF45"/>
      <c r="CG45" s="28">
        <f>AK45/2.97</f>
        <v>0.404040404040404</v>
      </c>
      <c r="CH45"/>
      <c r="CI45" s="28">
        <f>AM45/3.05</f>
        <v>0.34426229508196726</v>
      </c>
      <c r="CJ45"/>
      <c r="CK45" s="28">
        <f>AO45/28</f>
        <v>0.44642857142857145</v>
      </c>
      <c r="CL45" s="72"/>
      <c r="CM45" s="72"/>
    </row>
    <row r="46" spans="1:91" s="42" customFormat="1" ht="13.5">
      <c r="A46" s="34" t="s">
        <v>46</v>
      </c>
      <c r="B46" s="70">
        <v>6.47</v>
      </c>
      <c r="C46" s="70">
        <v>125.05</v>
      </c>
      <c r="D46" s="44">
        <v>0.76</v>
      </c>
      <c r="E46" s="44">
        <v>0.96</v>
      </c>
      <c r="F46" s="34" t="s">
        <v>9</v>
      </c>
      <c r="G46" s="37">
        <v>64.2</v>
      </c>
      <c r="H46" s="37">
        <v>0.44</v>
      </c>
      <c r="I46" s="37">
        <v>17.6</v>
      </c>
      <c r="J46" s="38"/>
      <c r="K46" s="37">
        <v>3.077316</v>
      </c>
      <c r="L46" s="38"/>
      <c r="M46" s="37">
        <v>0.07</v>
      </c>
      <c r="N46" s="37">
        <v>1.5</v>
      </c>
      <c r="O46" s="37">
        <v>4.8</v>
      </c>
      <c r="P46" s="37">
        <v>4.55</v>
      </c>
      <c r="Q46" s="37">
        <v>1.89</v>
      </c>
      <c r="R46" s="37">
        <v>0.21</v>
      </c>
      <c r="S46" s="37">
        <v>0.57</v>
      </c>
      <c r="T46" s="38"/>
      <c r="U46" s="37">
        <f t="shared" si="15"/>
        <v>98.90731599999998</v>
      </c>
      <c r="V46" s="39">
        <v>15.5</v>
      </c>
      <c r="W46" s="39">
        <v>295</v>
      </c>
      <c r="X46" s="39">
        <v>2.3</v>
      </c>
      <c r="Y46" s="39">
        <v>1200</v>
      </c>
      <c r="Z46" s="39">
        <v>44</v>
      </c>
      <c r="AA46" s="39">
        <v>11.4</v>
      </c>
      <c r="AB46" s="39">
        <v>24</v>
      </c>
      <c r="AC46" s="71"/>
      <c r="AD46" s="39">
        <v>14</v>
      </c>
      <c r="AE46" s="71"/>
      <c r="AF46" s="39">
        <v>0.75</v>
      </c>
      <c r="AG46" s="71"/>
      <c r="AH46" s="71"/>
      <c r="AI46" s="39">
        <v>1.5</v>
      </c>
      <c r="AJ46" s="71"/>
      <c r="AK46" s="39">
        <v>0.8</v>
      </c>
      <c r="AL46" s="71"/>
      <c r="AM46" s="39">
        <v>0.62</v>
      </c>
      <c r="AN46" s="71"/>
      <c r="AO46" s="40">
        <v>7.5</v>
      </c>
      <c r="AP46" s="37">
        <v>5.7</v>
      </c>
      <c r="AQ46" s="39">
        <v>34</v>
      </c>
      <c r="AR46" s="39">
        <v>21</v>
      </c>
      <c r="AS46" s="39">
        <v>10</v>
      </c>
      <c r="AT46" s="39">
        <v>83</v>
      </c>
      <c r="AU46" s="71"/>
      <c r="AV46" s="71"/>
      <c r="AW46" s="71"/>
      <c r="AX46" s="71"/>
      <c r="AY46" s="71"/>
      <c r="AZ46" s="71"/>
      <c r="BA46" s="71"/>
      <c r="BB46" s="71"/>
      <c r="BC46" s="28">
        <f t="shared" si="16"/>
        <v>160</v>
      </c>
      <c r="BD46" s="28">
        <f t="shared" si="17"/>
        <v>27.272727272727273</v>
      </c>
      <c r="BE46" s="28">
        <f t="shared" si="18"/>
        <v>6.704545454545454</v>
      </c>
      <c r="BF46" s="28">
        <f t="shared" si="19"/>
        <v>0.05227272727272727</v>
      </c>
      <c r="BG46" s="41">
        <f t="shared" si="20"/>
        <v>0.30666666666666664</v>
      </c>
      <c r="BH46" s="72"/>
      <c r="BI46" s="28">
        <f t="shared" si="22"/>
        <v>14.56140350877193</v>
      </c>
      <c r="BJ46" s="41">
        <f t="shared" si="23"/>
        <v>11.066666666666666</v>
      </c>
      <c r="BK46" s="71"/>
      <c r="BL46" s="28">
        <f t="shared" si="24"/>
        <v>1.0373955095043133</v>
      </c>
      <c r="BM46" s="28">
        <f t="shared" si="25"/>
        <v>40</v>
      </c>
      <c r="BN46" s="28">
        <f t="shared" si="26"/>
        <v>2.0515440000000003</v>
      </c>
      <c r="BO46" s="19">
        <f t="shared" si="27"/>
        <v>52.06459186583688</v>
      </c>
      <c r="BP46"/>
      <c r="BQ46"/>
      <c r="BR46"/>
      <c r="BS46"/>
      <c r="BT46"/>
      <c r="BU46"/>
      <c r="BV46" s="32"/>
      <c r="BW46" s="28">
        <f>AA46/2.5</f>
        <v>4.5600000000000005</v>
      </c>
      <c r="BX46" s="28">
        <f>AB46/7.5</f>
        <v>3.2</v>
      </c>
      <c r="BY46"/>
      <c r="BZ46" s="28">
        <f>AD46/7.3</f>
        <v>1.9178082191780823</v>
      </c>
      <c r="CA46"/>
      <c r="CB46" s="28">
        <f>AF46/1.02</f>
        <v>0.7352941176470588</v>
      </c>
      <c r="CC46"/>
      <c r="CD46"/>
      <c r="CE46" s="28">
        <f>AI46/4.55</f>
        <v>0.32967032967032966</v>
      </c>
      <c r="CF46"/>
      <c r="CG46" s="28">
        <f>AK46/2.97</f>
        <v>0.26936026936026936</v>
      </c>
      <c r="CH46"/>
      <c r="CI46" s="28">
        <f>AM46/3.05</f>
        <v>0.20327868852459016</v>
      </c>
      <c r="CJ46"/>
      <c r="CK46" s="28">
        <f>AO46/28</f>
        <v>0.26785714285714285</v>
      </c>
      <c r="CL46" s="72"/>
      <c r="CM46" s="72"/>
    </row>
    <row r="47" spans="1:91" s="42" customFormat="1" ht="13.5">
      <c r="A47" s="34" t="s">
        <v>46</v>
      </c>
      <c r="B47" s="70">
        <v>6.47</v>
      </c>
      <c r="C47" s="70">
        <v>125.05</v>
      </c>
      <c r="D47" s="36">
        <v>0.8</v>
      </c>
      <c r="E47" s="36">
        <v>2</v>
      </c>
      <c r="F47" s="34" t="s">
        <v>10</v>
      </c>
      <c r="G47" s="37">
        <v>59</v>
      </c>
      <c r="H47" s="37">
        <v>0.7</v>
      </c>
      <c r="I47" s="37">
        <v>16.25</v>
      </c>
      <c r="J47" s="38"/>
      <c r="K47" s="37">
        <v>4.831926</v>
      </c>
      <c r="L47" s="38"/>
      <c r="M47" s="37">
        <v>0.1</v>
      </c>
      <c r="N47" s="37">
        <v>3.25</v>
      </c>
      <c r="O47" s="37">
        <v>5.56</v>
      </c>
      <c r="P47" s="37">
        <v>3.5</v>
      </c>
      <c r="Q47" s="37">
        <v>3.07</v>
      </c>
      <c r="R47" s="37">
        <v>0.28</v>
      </c>
      <c r="S47" s="37">
        <v>2.53</v>
      </c>
      <c r="T47" s="38"/>
      <c r="U47" s="37">
        <f t="shared" si="15"/>
        <v>99.07192599999999</v>
      </c>
      <c r="V47" s="39">
        <v>78</v>
      </c>
      <c r="W47" s="39">
        <v>240</v>
      </c>
      <c r="X47" s="39">
        <v>8.2</v>
      </c>
      <c r="Y47" s="39">
        <v>670</v>
      </c>
      <c r="Z47" s="39">
        <v>152</v>
      </c>
      <c r="AA47" s="39">
        <v>16.2</v>
      </c>
      <c r="AB47" s="39">
        <v>36</v>
      </c>
      <c r="AC47" s="71"/>
      <c r="AD47" s="39">
        <v>19</v>
      </c>
      <c r="AE47" s="71"/>
      <c r="AF47" s="39">
        <v>0.95</v>
      </c>
      <c r="AG47" s="71"/>
      <c r="AH47" s="71"/>
      <c r="AI47" s="39">
        <v>2.9</v>
      </c>
      <c r="AJ47" s="71"/>
      <c r="AK47" s="39">
        <v>1.6</v>
      </c>
      <c r="AL47" s="71"/>
      <c r="AM47" s="39">
        <v>1.55</v>
      </c>
      <c r="AN47" s="71"/>
      <c r="AO47" s="40">
        <v>16.5</v>
      </c>
      <c r="AP47" s="37">
        <v>14</v>
      </c>
      <c r="AQ47" s="39">
        <v>14</v>
      </c>
      <c r="AR47" s="39">
        <v>22</v>
      </c>
      <c r="AS47" s="39">
        <v>17</v>
      </c>
      <c r="AT47" s="39">
        <v>160</v>
      </c>
      <c r="AU47" s="71"/>
      <c r="AV47" s="71"/>
      <c r="AW47" s="71"/>
      <c r="AX47" s="71"/>
      <c r="AY47" s="71"/>
      <c r="AZ47" s="71"/>
      <c r="BA47" s="71"/>
      <c r="BB47" s="71"/>
      <c r="BC47" s="28">
        <f t="shared" si="16"/>
        <v>40.60606060606061</v>
      </c>
      <c r="BD47" s="28">
        <f t="shared" si="17"/>
        <v>4.407894736842105</v>
      </c>
      <c r="BE47" s="28">
        <f t="shared" si="18"/>
        <v>1.5789473684210527</v>
      </c>
      <c r="BF47" s="28">
        <f t="shared" si="19"/>
        <v>0.053947368421052626</v>
      </c>
      <c r="BG47" s="41">
        <f t="shared" si="20"/>
        <v>0.49696969696969695</v>
      </c>
      <c r="BH47" s="72"/>
      <c r="BI47" s="28">
        <f t="shared" si="22"/>
        <v>11.428571428571429</v>
      </c>
      <c r="BJ47" s="41">
        <f t="shared" si="23"/>
        <v>9.696969696969697</v>
      </c>
      <c r="BK47" s="71"/>
      <c r="BL47" s="28">
        <f t="shared" si="24"/>
        <v>1.1809167279836816</v>
      </c>
      <c r="BM47" s="28">
        <f t="shared" si="25"/>
        <v>23.214285714285715</v>
      </c>
      <c r="BN47" s="28">
        <f t="shared" si="26"/>
        <v>1.4867464615384616</v>
      </c>
      <c r="BO47" s="19">
        <f t="shared" si="27"/>
        <v>59.98003228105559</v>
      </c>
      <c r="BP47"/>
      <c r="BQ47"/>
      <c r="BR47"/>
      <c r="BS47"/>
      <c r="BT47"/>
      <c r="BU47"/>
      <c r="BV47" s="32"/>
      <c r="BW47" s="28">
        <f>AA47/2.5</f>
        <v>6.4799999999999995</v>
      </c>
      <c r="BX47" s="28">
        <f>AB47/7.5</f>
        <v>4.8</v>
      </c>
      <c r="BY47"/>
      <c r="BZ47" s="28">
        <f>AD47/7.3</f>
        <v>2.6027397260273974</v>
      </c>
      <c r="CA47"/>
      <c r="CB47" s="28">
        <f>AF47/1.02</f>
        <v>0.9313725490196078</v>
      </c>
      <c r="CC47"/>
      <c r="CD47"/>
      <c r="CE47" s="28">
        <f>AI47/4.55</f>
        <v>0.6373626373626373</v>
      </c>
      <c r="CF47"/>
      <c r="CG47" s="28">
        <f>AK47/2.97</f>
        <v>0.5387205387205387</v>
      </c>
      <c r="CH47"/>
      <c r="CI47" s="28">
        <f>AM47/3.05</f>
        <v>0.5081967213114754</v>
      </c>
      <c r="CJ47"/>
      <c r="CK47" s="28">
        <f>AO47/28</f>
        <v>0.5892857142857143</v>
      </c>
      <c r="CL47" s="72"/>
      <c r="CM47" s="72"/>
    </row>
    <row r="49" spans="1:91" ht="13.5">
      <c r="A49" t="s">
        <v>354</v>
      </c>
      <c r="B49">
        <v>6.455</v>
      </c>
      <c r="C49">
        <v>125.06</v>
      </c>
      <c r="D49" s="73">
        <v>0.81</v>
      </c>
      <c r="E49">
        <v>0.89</v>
      </c>
      <c r="F49" t="s">
        <v>355</v>
      </c>
      <c r="G49">
        <v>61.5</v>
      </c>
      <c r="H49">
        <v>0.55</v>
      </c>
      <c r="I49">
        <v>17.8</v>
      </c>
      <c r="K49" s="74">
        <v>4.094303968325384</v>
      </c>
      <c r="L49" s="73"/>
      <c r="M49">
        <v>0.1</v>
      </c>
      <c r="N49">
        <v>2.16</v>
      </c>
      <c r="O49">
        <v>5.6</v>
      </c>
      <c r="P49">
        <v>4.65</v>
      </c>
      <c r="Q49">
        <v>1.78</v>
      </c>
      <c r="R49">
        <v>0.24</v>
      </c>
      <c r="S49">
        <v>0.66</v>
      </c>
      <c r="U49" s="74">
        <f aca="true" t="shared" si="30" ref="U49:U58">G49+H49+I49+K49+M49+N49+O49+P49+Q49+R49+S49</f>
        <v>99.13430396832537</v>
      </c>
      <c r="X49">
        <v>3.6</v>
      </c>
      <c r="Y49">
        <v>1085</v>
      </c>
      <c r="Z49">
        <v>100</v>
      </c>
      <c r="AA49">
        <v>12.2</v>
      </c>
      <c r="AM49">
        <v>1.05</v>
      </c>
      <c r="AO49">
        <v>12.5</v>
      </c>
      <c r="AY49">
        <v>1.54</v>
      </c>
      <c r="AZ49">
        <v>0.59</v>
      </c>
      <c r="BA49">
        <v>0.238</v>
      </c>
      <c r="BB49">
        <v>3.01</v>
      </c>
      <c r="BC49" s="32">
        <f aca="true" t="shared" si="31" ref="BC49:BC58">Y49/AO49</f>
        <v>86.8</v>
      </c>
      <c r="BD49" s="32">
        <f aca="true" t="shared" si="32" ref="BD49:BD58">Y49/Z49</f>
        <v>10.85</v>
      </c>
      <c r="BE49" s="74"/>
      <c r="BF49" s="74">
        <f aca="true" t="shared" si="33" ref="BF49:BF58">X49/Z49</f>
        <v>0.036000000000000004</v>
      </c>
      <c r="BG49" s="80">
        <f>X49/AO49</f>
        <v>0.28800000000000003</v>
      </c>
      <c r="BH49" s="80">
        <f aca="true" t="shared" si="34" ref="BH49:BH56">AY49/Z49</f>
        <v>0.0154</v>
      </c>
      <c r="BI49" s="74"/>
      <c r="BK49" s="74"/>
      <c r="BL49" s="74">
        <f aca="true" t="shared" si="35" ref="BL49:BL58">((O49/56.079)+(P49/61.979)+(Q49/94.196))/(I49/101.961)</f>
        <v>1.1100076349293921</v>
      </c>
      <c r="BM49" s="19">
        <f aca="true" t="shared" si="36" ref="BM49:BM58">I49/H49</f>
        <v>32.36363636363636</v>
      </c>
      <c r="BN49" s="19">
        <f aca="true" t="shared" si="37" ref="BN49:BN58">K49/N49</f>
        <v>1.895511096446937</v>
      </c>
      <c r="BO49" s="74">
        <f aca="true" t="shared" si="38" ref="BO49:BO58">(N49/40.304)/((N49/40.304)+(0.8*K49/71.8464))*100</f>
        <v>54.03457978163989</v>
      </c>
      <c r="BV49" s="32"/>
      <c r="BW49" s="74"/>
      <c r="BX49" s="74"/>
      <c r="BY49" s="74"/>
      <c r="BZ49" s="74"/>
      <c r="CA49" s="74"/>
      <c r="CB49" s="74"/>
      <c r="CD49" s="74"/>
      <c r="CE49" s="74"/>
      <c r="CF49" s="74"/>
      <c r="CG49" s="74"/>
      <c r="CH49" s="74"/>
      <c r="CI49" s="74"/>
      <c r="CJ49" s="74"/>
      <c r="CK49" s="74"/>
      <c r="CL49" s="74"/>
      <c r="CM49" s="74"/>
    </row>
    <row r="50" spans="1:91" ht="13.5">
      <c r="A50" t="s">
        <v>356</v>
      </c>
      <c r="B50">
        <v>6.415</v>
      </c>
      <c r="C50">
        <v>125.04</v>
      </c>
      <c r="D50" s="73">
        <v>0.95</v>
      </c>
      <c r="E50">
        <v>1.01</v>
      </c>
      <c r="F50" t="s">
        <v>357</v>
      </c>
      <c r="G50">
        <v>64.2</v>
      </c>
      <c r="H50">
        <v>0.44</v>
      </c>
      <c r="I50">
        <v>17.6</v>
      </c>
      <c r="K50" s="74">
        <v>3.0774768289390804</v>
      </c>
      <c r="L50" s="73"/>
      <c r="M50">
        <v>0.07</v>
      </c>
      <c r="N50">
        <v>1.5</v>
      </c>
      <c r="O50">
        <v>4.8</v>
      </c>
      <c r="P50">
        <v>4.55</v>
      </c>
      <c r="Q50">
        <v>1.89</v>
      </c>
      <c r="R50">
        <v>0.21</v>
      </c>
      <c r="S50">
        <v>0.57</v>
      </c>
      <c r="U50" s="74">
        <f t="shared" si="30"/>
        <v>98.90747682893907</v>
      </c>
      <c r="X50">
        <v>2.3</v>
      </c>
      <c r="Y50">
        <v>1200</v>
      </c>
      <c r="Z50">
        <v>127</v>
      </c>
      <c r="AA50">
        <v>11.4</v>
      </c>
      <c r="AM50">
        <v>0.64</v>
      </c>
      <c r="AO50">
        <v>7.5</v>
      </c>
      <c r="AY50">
        <v>1.78</v>
      </c>
      <c r="AZ50">
        <v>0.68</v>
      </c>
      <c r="BA50">
        <v>0.168</v>
      </c>
      <c r="BB50">
        <v>3.38</v>
      </c>
      <c r="BC50" s="32">
        <f t="shared" si="31"/>
        <v>160</v>
      </c>
      <c r="BD50" s="32">
        <f t="shared" si="32"/>
        <v>9.448818897637794</v>
      </c>
      <c r="BE50" s="74"/>
      <c r="BF50" s="74">
        <f t="shared" si="33"/>
        <v>0.01811023622047244</v>
      </c>
      <c r="BG50" s="80">
        <f>X50/AO50</f>
        <v>0.30666666666666664</v>
      </c>
      <c r="BH50" s="80">
        <f t="shared" si="34"/>
        <v>0.014015748031496062</v>
      </c>
      <c r="BI50" s="74"/>
      <c r="BK50" s="74"/>
      <c r="BL50" s="74">
        <f t="shared" si="35"/>
        <v>1.0373955095043133</v>
      </c>
      <c r="BM50" s="19">
        <f t="shared" si="36"/>
        <v>40</v>
      </c>
      <c r="BN50" s="19">
        <f t="shared" si="37"/>
        <v>2.05165121929272</v>
      </c>
      <c r="BO50" s="74">
        <f t="shared" si="38"/>
        <v>52.06328755795121</v>
      </c>
      <c r="BV50" s="32"/>
      <c r="BW50" s="74"/>
      <c r="BX50" s="74"/>
      <c r="BY50" s="74"/>
      <c r="BZ50" s="74"/>
      <c r="CA50" s="74"/>
      <c r="CB50" s="74"/>
      <c r="CD50" s="74"/>
      <c r="CE50" s="74"/>
      <c r="CF50" s="74"/>
      <c r="CG50" s="74"/>
      <c r="CH50" s="74"/>
      <c r="CI50" s="74"/>
      <c r="CJ50" s="74"/>
      <c r="CK50" s="74"/>
      <c r="CL50" s="74"/>
      <c r="CM50" s="74"/>
    </row>
    <row r="51" spans="1:91" ht="13.5">
      <c r="A51" t="s">
        <v>358</v>
      </c>
      <c r="B51">
        <v>6.395</v>
      </c>
      <c r="C51">
        <v>125.12</v>
      </c>
      <c r="D51" s="73">
        <v>0</v>
      </c>
      <c r="E51">
        <v>0</v>
      </c>
      <c r="F51" t="s">
        <v>359</v>
      </c>
      <c r="G51">
        <v>63.25</v>
      </c>
      <c r="H51">
        <v>0.56</v>
      </c>
      <c r="I51">
        <v>16.6</v>
      </c>
      <c r="K51" s="74">
        <v>4.094303968325384</v>
      </c>
      <c r="L51" s="73"/>
      <c r="M51">
        <v>0.08</v>
      </c>
      <c r="N51">
        <v>2.9</v>
      </c>
      <c r="O51">
        <v>5.3</v>
      </c>
      <c r="P51">
        <v>4.4</v>
      </c>
      <c r="Q51">
        <v>1.66</v>
      </c>
      <c r="R51">
        <v>0.18</v>
      </c>
      <c r="S51">
        <v>0.22</v>
      </c>
      <c r="U51" s="74">
        <f t="shared" si="30"/>
        <v>99.2443039683254</v>
      </c>
      <c r="V51">
        <v>25.5</v>
      </c>
      <c r="W51">
        <v>308</v>
      </c>
      <c r="X51">
        <v>3.9</v>
      </c>
      <c r="Y51">
        <v>745</v>
      </c>
      <c r="Z51">
        <v>110</v>
      </c>
      <c r="AA51">
        <v>8.4</v>
      </c>
      <c r="AB51">
        <v>18</v>
      </c>
      <c r="AD51">
        <v>11</v>
      </c>
      <c r="AF51">
        <v>0.8</v>
      </c>
      <c r="AG51" s="98"/>
      <c r="AH51" s="98"/>
      <c r="AI51">
        <v>2.2</v>
      </c>
      <c r="AJ51" s="98"/>
      <c r="AK51">
        <v>1.5</v>
      </c>
      <c r="AL51" s="98"/>
      <c r="AM51">
        <v>1.15</v>
      </c>
      <c r="AN51" s="98"/>
      <c r="AO51">
        <v>12.7</v>
      </c>
      <c r="AP51">
        <v>13</v>
      </c>
      <c r="AQ51">
        <v>28</v>
      </c>
      <c r="AR51">
        <v>35</v>
      </c>
      <c r="AS51">
        <v>14</v>
      </c>
      <c r="AT51">
        <v>116</v>
      </c>
      <c r="AY51">
        <v>1.82</v>
      </c>
      <c r="AZ51">
        <v>0.79</v>
      </c>
      <c r="BA51">
        <v>0.291</v>
      </c>
      <c r="BB51">
        <v>3.05</v>
      </c>
      <c r="BC51" s="32">
        <f t="shared" si="31"/>
        <v>58.66141732283465</v>
      </c>
      <c r="BD51" s="32">
        <f t="shared" si="32"/>
        <v>6.7727272727272725</v>
      </c>
      <c r="BE51" s="74">
        <f>W51/Z51</f>
        <v>2.8</v>
      </c>
      <c r="BF51" s="74">
        <f t="shared" si="33"/>
        <v>0.035454545454545454</v>
      </c>
      <c r="BG51" s="80">
        <f>X51/AO51</f>
        <v>0.30708661417322836</v>
      </c>
      <c r="BH51" s="80">
        <f t="shared" si="34"/>
        <v>0.016545454545454547</v>
      </c>
      <c r="BI51" s="74">
        <f>AT51/AP51</f>
        <v>8.923076923076923</v>
      </c>
      <c r="BJ51" s="80">
        <f>AT51/AO51</f>
        <v>9.133858267716535</v>
      </c>
      <c r="BK51" s="74">
        <v>2.545239505969543</v>
      </c>
      <c r="BL51" s="74">
        <f t="shared" si="35"/>
        <v>1.1247904353608782</v>
      </c>
      <c r="BM51" s="19">
        <f t="shared" si="36"/>
        <v>29.642857142857142</v>
      </c>
      <c r="BN51" s="19">
        <f t="shared" si="37"/>
        <v>1.4118289545949603</v>
      </c>
      <c r="BO51" s="74">
        <f t="shared" si="38"/>
        <v>61.21449334526445</v>
      </c>
      <c r="BV51" s="32"/>
      <c r="BW51" s="74">
        <f>AA51/2.5</f>
        <v>3.3600000000000003</v>
      </c>
      <c r="BX51" s="74">
        <f>AB51/7.5</f>
        <v>2.4</v>
      </c>
      <c r="BY51" s="74"/>
      <c r="BZ51" s="74">
        <f>AD51/7.4</f>
        <v>1.4864864864864864</v>
      </c>
      <c r="CA51" s="74"/>
      <c r="CB51" s="74">
        <f>AF51/1.02</f>
        <v>0.7843137254901961</v>
      </c>
      <c r="CD51" s="74"/>
      <c r="CE51" s="74">
        <f>AI51/4.55</f>
        <v>0.4835164835164836</v>
      </c>
      <c r="CF51" s="74"/>
      <c r="CG51" s="74">
        <f>AK51/2.97</f>
        <v>0.505050505050505</v>
      </c>
      <c r="CH51" s="74"/>
      <c r="CI51" s="74">
        <f>AM51/3.05</f>
        <v>0.3770491803278688</v>
      </c>
      <c r="CJ51" s="74"/>
      <c r="CK51" s="74">
        <f>AO51/28</f>
        <v>0.45357142857142857</v>
      </c>
      <c r="CL51" s="74">
        <f>CB51/(0.964*(10^(0.5*(LOG(BZ51)+LOG(CE51)))))</f>
        <v>0.959680469463926</v>
      </c>
      <c r="CM51">
        <f>CL51/CI51</f>
        <v>2.545239505969543</v>
      </c>
    </row>
    <row r="52" spans="1:91" ht="13.5">
      <c r="A52" t="s">
        <v>360</v>
      </c>
      <c r="B52">
        <v>6.21</v>
      </c>
      <c r="C52">
        <v>124.735</v>
      </c>
      <c r="D52" s="73">
        <v>0.4</v>
      </c>
      <c r="E52">
        <v>0.54</v>
      </c>
      <c r="F52" t="s">
        <v>361</v>
      </c>
      <c r="G52">
        <v>60.3</v>
      </c>
      <c r="H52">
        <v>0.51</v>
      </c>
      <c r="I52">
        <v>17.16</v>
      </c>
      <c r="K52" s="74">
        <v>4.5712228921083415</v>
      </c>
      <c r="L52" s="73"/>
      <c r="M52">
        <v>0.11</v>
      </c>
      <c r="N52">
        <v>2.97</v>
      </c>
      <c r="O52">
        <v>6.4</v>
      </c>
      <c r="P52">
        <v>4.3</v>
      </c>
      <c r="Q52">
        <v>1.32</v>
      </c>
      <c r="R52">
        <v>0.23</v>
      </c>
      <c r="S52">
        <v>1</v>
      </c>
      <c r="U52" s="74">
        <f t="shared" si="30"/>
        <v>98.87122289210834</v>
      </c>
      <c r="X52">
        <v>2.6</v>
      </c>
      <c r="Y52">
        <v>630</v>
      </c>
      <c r="Z52">
        <v>115</v>
      </c>
      <c r="AA52">
        <v>8.6</v>
      </c>
      <c r="AM52">
        <v>1.08</v>
      </c>
      <c r="AO52">
        <v>12.7</v>
      </c>
      <c r="AY52">
        <v>1.43</v>
      </c>
      <c r="AZ52">
        <v>0.68</v>
      </c>
      <c r="BA52">
        <v>0.175</v>
      </c>
      <c r="BB52">
        <v>3</v>
      </c>
      <c r="BC52" s="32">
        <f t="shared" si="31"/>
        <v>49.60629921259843</v>
      </c>
      <c r="BD52" s="32">
        <f t="shared" si="32"/>
        <v>5.478260869565218</v>
      </c>
      <c r="BE52" s="74"/>
      <c r="BF52" s="74">
        <f t="shared" si="33"/>
        <v>0.022608695652173914</v>
      </c>
      <c r="BG52" s="80">
        <f>X52/AO52</f>
        <v>0.20472440944881892</v>
      </c>
      <c r="BH52" s="80">
        <f t="shared" si="34"/>
        <v>0.012434782608695651</v>
      </c>
      <c r="BI52" s="74"/>
      <c r="BK52" s="74"/>
      <c r="BL52" s="74">
        <f t="shared" si="35"/>
        <v>1.173599563065753</v>
      </c>
      <c r="BM52" s="19">
        <f t="shared" si="36"/>
        <v>33.64705882352941</v>
      </c>
      <c r="BN52" s="19">
        <f t="shared" si="37"/>
        <v>1.5391322869051653</v>
      </c>
      <c r="BO52" s="74">
        <f t="shared" si="38"/>
        <v>59.1460073287291</v>
      </c>
      <c r="BV52" s="32"/>
      <c r="BW52" s="74"/>
      <c r="BX52" s="74"/>
      <c r="BY52" s="74"/>
      <c r="BZ52" s="74"/>
      <c r="CA52" s="74"/>
      <c r="CB52" s="74"/>
      <c r="CD52" s="74"/>
      <c r="CE52" s="74"/>
      <c r="CF52" s="74"/>
      <c r="CG52" s="74"/>
      <c r="CH52" s="74"/>
      <c r="CI52" s="74"/>
      <c r="CJ52" s="74"/>
      <c r="CK52" s="74"/>
      <c r="CL52" s="74"/>
      <c r="CM52" s="74"/>
    </row>
    <row r="53" spans="1:91" ht="13.5">
      <c r="A53" t="s">
        <v>360</v>
      </c>
      <c r="B53">
        <v>6.21</v>
      </c>
      <c r="C53">
        <v>124.735</v>
      </c>
      <c r="D53" s="73">
        <v>3.46</v>
      </c>
      <c r="E53">
        <v>5.28</v>
      </c>
      <c r="F53" t="s">
        <v>362</v>
      </c>
      <c r="G53">
        <v>60</v>
      </c>
      <c r="H53">
        <v>0.59</v>
      </c>
      <c r="I53">
        <v>16.53</v>
      </c>
      <c r="K53" s="74">
        <v>5.264105102132637</v>
      </c>
      <c r="L53" s="73"/>
      <c r="M53">
        <v>0.11</v>
      </c>
      <c r="N53">
        <v>3.55</v>
      </c>
      <c r="O53">
        <v>6.84</v>
      </c>
      <c r="P53">
        <v>4</v>
      </c>
      <c r="Q53">
        <v>1.2</v>
      </c>
      <c r="R53">
        <v>0.22</v>
      </c>
      <c r="S53">
        <v>1.03</v>
      </c>
      <c r="U53" s="74">
        <f t="shared" si="30"/>
        <v>99.33410510213264</v>
      </c>
      <c r="X53">
        <v>2.6</v>
      </c>
      <c r="Y53">
        <v>530</v>
      </c>
      <c r="Z53">
        <v>107</v>
      </c>
      <c r="AA53">
        <v>8.8</v>
      </c>
      <c r="AM53">
        <v>1.53</v>
      </c>
      <c r="AO53">
        <v>16.3</v>
      </c>
      <c r="AY53">
        <v>1.41</v>
      </c>
      <c r="AZ53">
        <v>0.59</v>
      </c>
      <c r="BA53">
        <v>0.157</v>
      </c>
      <c r="BB53">
        <v>2.87</v>
      </c>
      <c r="BC53" s="32">
        <f t="shared" si="31"/>
        <v>32.51533742331288</v>
      </c>
      <c r="BD53" s="32">
        <f t="shared" si="32"/>
        <v>4.953271028037383</v>
      </c>
      <c r="BE53" s="74"/>
      <c r="BF53" s="74">
        <f t="shared" si="33"/>
        <v>0.024299065420560748</v>
      </c>
      <c r="BG53" s="80">
        <f>X53/AO53</f>
        <v>0.15950920245398773</v>
      </c>
      <c r="BH53" s="80">
        <f t="shared" si="34"/>
        <v>0.013177570093457942</v>
      </c>
      <c r="BI53" s="74"/>
      <c r="BK53" s="74"/>
      <c r="BL53" s="74">
        <f t="shared" si="35"/>
        <v>1.2290104720606978</v>
      </c>
      <c r="BM53" s="19">
        <f t="shared" si="36"/>
        <v>28.016949152542377</v>
      </c>
      <c r="BN53" s="19">
        <f t="shared" si="37"/>
        <v>1.4828465076429964</v>
      </c>
      <c r="BO53" s="74">
        <f t="shared" si="38"/>
        <v>60.04306443420629</v>
      </c>
      <c r="BV53" s="32"/>
      <c r="BW53" s="74"/>
      <c r="BX53" s="74"/>
      <c r="BY53" s="74"/>
      <c r="BZ53" s="74"/>
      <c r="CA53" s="74"/>
      <c r="CB53" s="74"/>
      <c r="CD53" s="74"/>
      <c r="CE53" s="74"/>
      <c r="CF53" s="74"/>
      <c r="CG53" s="74"/>
      <c r="CH53" s="74"/>
      <c r="CI53" s="74"/>
      <c r="CJ53" s="74"/>
      <c r="CK53" s="74"/>
      <c r="CL53" s="74"/>
      <c r="CM53" s="74"/>
    </row>
    <row r="54" spans="1:74" s="83" customFormat="1" ht="13.5">
      <c r="A54" s="81" t="s">
        <v>287</v>
      </c>
      <c r="B54" s="82">
        <v>7.15</v>
      </c>
      <c r="C54" s="82">
        <v>125.33</v>
      </c>
      <c r="D54" s="82">
        <v>0</v>
      </c>
      <c r="E54" s="83">
        <v>5</v>
      </c>
      <c r="F54" s="84" t="s">
        <v>288</v>
      </c>
      <c r="G54" s="82">
        <v>53.1</v>
      </c>
      <c r="H54" s="82">
        <v>0.84</v>
      </c>
      <c r="I54" s="82">
        <v>19.01</v>
      </c>
      <c r="J54" s="82"/>
      <c r="K54" s="85">
        <v>8.863493206154955</v>
      </c>
      <c r="L54" s="82"/>
      <c r="M54" s="82">
        <v>0.19</v>
      </c>
      <c r="N54" s="82">
        <v>4.12</v>
      </c>
      <c r="O54" s="82">
        <v>7.48</v>
      </c>
      <c r="P54" s="82">
        <v>3.39</v>
      </c>
      <c r="Q54" s="82">
        <v>1.62</v>
      </c>
      <c r="R54" s="82">
        <v>0.4</v>
      </c>
      <c r="S54" s="82">
        <v>0.38</v>
      </c>
      <c r="U54" s="86">
        <f t="shared" si="30"/>
        <v>99.39349320615497</v>
      </c>
      <c r="V54" s="82">
        <v>21</v>
      </c>
      <c r="W54" s="82">
        <v>471</v>
      </c>
      <c r="X54" s="82">
        <v>4</v>
      </c>
      <c r="Y54" s="82">
        <v>663</v>
      </c>
      <c r="Z54" s="82">
        <v>67</v>
      </c>
      <c r="AA54" s="82">
        <v>14</v>
      </c>
      <c r="AB54" s="82">
        <v>20</v>
      </c>
      <c r="AC54" s="82"/>
      <c r="AD54" s="82">
        <v>41</v>
      </c>
      <c r="AE54" s="82"/>
      <c r="AF54" s="82"/>
      <c r="AG54" s="82"/>
      <c r="AH54" s="82"/>
      <c r="AI54" s="82"/>
      <c r="AJ54" s="82"/>
      <c r="AK54" s="82"/>
      <c r="AL54" s="82"/>
      <c r="AM54" s="82"/>
      <c r="AN54" s="82"/>
      <c r="AO54" s="82">
        <v>21</v>
      </c>
      <c r="AP54" s="82"/>
      <c r="AQ54" s="82">
        <v>19</v>
      </c>
      <c r="AR54" s="82">
        <v>11</v>
      </c>
      <c r="AT54" s="82">
        <v>197</v>
      </c>
      <c r="AV54" s="82">
        <v>74</v>
      </c>
      <c r="AW54" s="82">
        <v>9</v>
      </c>
      <c r="AY54" s="82">
        <v>3</v>
      </c>
      <c r="BC54" s="87">
        <f t="shared" si="31"/>
        <v>31.571428571428573</v>
      </c>
      <c r="BD54" s="87">
        <f t="shared" si="32"/>
        <v>9.895522388059701</v>
      </c>
      <c r="BE54" s="86">
        <f aca="true" t="shared" si="39" ref="BE54:BE72">W54/Z54</f>
        <v>7.029850746268656</v>
      </c>
      <c r="BF54" s="86">
        <f t="shared" si="33"/>
        <v>0.05970149253731343</v>
      </c>
      <c r="BG54" s="80">
        <f aca="true" t="shared" si="40" ref="BG54:BG72">X54/AO54</f>
        <v>0.19047619047619047</v>
      </c>
      <c r="BH54" s="80">
        <f t="shared" si="34"/>
        <v>0.04477611940298507</v>
      </c>
      <c r="BI54" s="86"/>
      <c r="BJ54" s="80">
        <f aca="true" t="shared" si="41" ref="BJ54:BJ72">AT54/AO54</f>
        <v>9.380952380952381</v>
      </c>
      <c r="BK54" s="86"/>
      <c r="BL54" s="86">
        <f t="shared" si="35"/>
        <v>1.1010146262214935</v>
      </c>
      <c r="BM54" s="87">
        <f t="shared" si="36"/>
        <v>22.630952380952383</v>
      </c>
      <c r="BN54" s="87">
        <f t="shared" si="37"/>
        <v>2.1513333024647947</v>
      </c>
      <c r="BO54" s="86">
        <f t="shared" si="38"/>
        <v>50.87829834583625</v>
      </c>
      <c r="BV54" s="87"/>
    </row>
    <row r="55" spans="1:74" s="83" customFormat="1" ht="13.5">
      <c r="A55" s="81" t="s">
        <v>287</v>
      </c>
      <c r="B55" s="82">
        <v>7.15</v>
      </c>
      <c r="C55" s="82">
        <v>125.33</v>
      </c>
      <c r="D55" s="82">
        <v>0</v>
      </c>
      <c r="E55" s="83">
        <v>5</v>
      </c>
      <c r="F55" s="84" t="s">
        <v>350</v>
      </c>
      <c r="G55" s="82">
        <v>54.28</v>
      </c>
      <c r="H55" s="82">
        <v>0.74</v>
      </c>
      <c r="I55" s="82">
        <v>19.2</v>
      </c>
      <c r="J55" s="82"/>
      <c r="K55" s="85">
        <v>7.963646180149374</v>
      </c>
      <c r="L55" s="82"/>
      <c r="M55" s="82">
        <v>0.18</v>
      </c>
      <c r="N55" s="82">
        <v>3.34</v>
      </c>
      <c r="O55" s="82">
        <v>8.06</v>
      </c>
      <c r="P55" s="82">
        <v>3.32</v>
      </c>
      <c r="Q55" s="82">
        <v>1.72</v>
      </c>
      <c r="R55" s="82">
        <v>0.41</v>
      </c>
      <c r="S55" s="82">
        <v>0.2</v>
      </c>
      <c r="U55" s="86">
        <f t="shared" si="30"/>
        <v>99.41364618014937</v>
      </c>
      <c r="V55" s="82">
        <v>34</v>
      </c>
      <c r="W55" s="82">
        <v>446</v>
      </c>
      <c r="X55" s="82">
        <v>7</v>
      </c>
      <c r="Y55" s="82">
        <v>759</v>
      </c>
      <c r="Z55" s="82">
        <v>77</v>
      </c>
      <c r="AA55" s="82">
        <v>13</v>
      </c>
      <c r="AB55" s="82">
        <v>18</v>
      </c>
      <c r="AC55" s="82"/>
      <c r="AD55" s="82">
        <v>44</v>
      </c>
      <c r="AE55" s="82"/>
      <c r="AF55" s="82"/>
      <c r="AG55" s="82"/>
      <c r="AH55" s="82"/>
      <c r="AI55" s="82"/>
      <c r="AJ55" s="82"/>
      <c r="AK55" s="82"/>
      <c r="AL55" s="82"/>
      <c r="AM55" s="82"/>
      <c r="AN55" s="82"/>
      <c r="AO55" s="82">
        <v>19</v>
      </c>
      <c r="AP55" s="82"/>
      <c r="AQ55" s="82">
        <v>19</v>
      </c>
      <c r="AR55" s="82">
        <v>13</v>
      </c>
      <c r="AT55" s="82">
        <v>151</v>
      </c>
      <c r="AV55" s="82">
        <v>82</v>
      </c>
      <c r="AW55" s="82">
        <v>10</v>
      </c>
      <c r="AY55" s="82">
        <v>0.1</v>
      </c>
      <c r="BC55" s="87">
        <f t="shared" si="31"/>
        <v>39.94736842105263</v>
      </c>
      <c r="BD55" s="87">
        <f t="shared" si="32"/>
        <v>9.857142857142858</v>
      </c>
      <c r="BE55" s="86">
        <f t="shared" si="39"/>
        <v>5.792207792207792</v>
      </c>
      <c r="BF55" s="86">
        <f t="shared" si="33"/>
        <v>0.09090909090909091</v>
      </c>
      <c r="BG55" s="80">
        <f t="shared" si="40"/>
        <v>0.3684210526315789</v>
      </c>
      <c r="BH55" s="80">
        <f t="shared" si="34"/>
        <v>0.0012987012987012987</v>
      </c>
      <c r="BI55" s="86"/>
      <c r="BJ55" s="80">
        <f t="shared" si="41"/>
        <v>7.947368421052632</v>
      </c>
      <c r="BK55" s="86"/>
      <c r="BL55" s="86">
        <f t="shared" si="35"/>
        <v>1.1446829283411772</v>
      </c>
      <c r="BM55" s="87">
        <f t="shared" si="36"/>
        <v>25.945945945945944</v>
      </c>
      <c r="BN55" s="87">
        <f t="shared" si="37"/>
        <v>2.3843252036375375</v>
      </c>
      <c r="BO55" s="86">
        <f t="shared" si="38"/>
        <v>48.30832562719486</v>
      </c>
      <c r="BV55" s="87"/>
    </row>
    <row r="56" spans="1:74" s="83" customFormat="1" ht="13.5">
      <c r="A56" s="81" t="s">
        <v>287</v>
      </c>
      <c r="B56" s="82">
        <v>7.15</v>
      </c>
      <c r="C56" s="82">
        <v>125.33</v>
      </c>
      <c r="D56" s="82">
        <v>0</v>
      </c>
      <c r="E56" s="83">
        <v>5</v>
      </c>
      <c r="F56" s="88" t="s">
        <v>290</v>
      </c>
      <c r="G56" s="82">
        <v>55.59</v>
      </c>
      <c r="H56" s="82">
        <v>0.9</v>
      </c>
      <c r="I56" s="82">
        <v>17.11</v>
      </c>
      <c r="J56" s="82"/>
      <c r="K56" s="85">
        <v>6.748852695041843</v>
      </c>
      <c r="L56" s="82"/>
      <c r="M56" s="82">
        <v>0.11</v>
      </c>
      <c r="N56" s="82">
        <v>3.54</v>
      </c>
      <c r="O56" s="82">
        <v>7.14</v>
      </c>
      <c r="P56" s="82">
        <v>3.65</v>
      </c>
      <c r="Q56" s="82">
        <v>3.63</v>
      </c>
      <c r="R56" s="82">
        <v>0.33</v>
      </c>
      <c r="S56" s="82">
        <v>0.03</v>
      </c>
      <c r="U56" s="86">
        <f t="shared" si="30"/>
        <v>98.77885269504185</v>
      </c>
      <c r="V56" s="82">
        <v>75</v>
      </c>
      <c r="W56" s="82">
        <v>280</v>
      </c>
      <c r="X56" s="82">
        <v>7</v>
      </c>
      <c r="Y56" s="82">
        <v>465</v>
      </c>
      <c r="Z56" s="82">
        <v>180</v>
      </c>
      <c r="AA56" s="82">
        <v>15</v>
      </c>
      <c r="AB56" s="82">
        <v>26</v>
      </c>
      <c r="AC56" s="82"/>
      <c r="AD56" s="82">
        <v>48</v>
      </c>
      <c r="AE56" s="82"/>
      <c r="AF56" s="82"/>
      <c r="AG56" s="82"/>
      <c r="AH56" s="82"/>
      <c r="AI56" s="82"/>
      <c r="AJ56" s="82"/>
      <c r="AK56" s="82"/>
      <c r="AL56" s="82"/>
      <c r="AM56" s="82"/>
      <c r="AN56" s="82"/>
      <c r="AO56" s="82">
        <v>26</v>
      </c>
      <c r="AP56" s="82"/>
      <c r="AQ56" s="82">
        <v>18</v>
      </c>
      <c r="AR56" s="82">
        <v>36</v>
      </c>
      <c r="AT56" s="82">
        <v>177</v>
      </c>
      <c r="AV56" s="82">
        <v>60</v>
      </c>
      <c r="AW56" s="82">
        <v>14</v>
      </c>
      <c r="AY56" s="82">
        <v>5</v>
      </c>
      <c r="BC56" s="87">
        <f t="shared" si="31"/>
        <v>17.884615384615383</v>
      </c>
      <c r="BD56" s="87">
        <f t="shared" si="32"/>
        <v>2.5833333333333335</v>
      </c>
      <c r="BE56" s="86">
        <f t="shared" si="39"/>
        <v>1.5555555555555556</v>
      </c>
      <c r="BF56" s="86">
        <f t="shared" si="33"/>
        <v>0.03888888888888889</v>
      </c>
      <c r="BG56" s="80">
        <f t="shared" si="40"/>
        <v>0.2692307692307692</v>
      </c>
      <c r="BH56" s="80">
        <f t="shared" si="34"/>
        <v>0.027777777777777776</v>
      </c>
      <c r="BI56" s="86"/>
      <c r="BJ56" s="80">
        <f t="shared" si="41"/>
        <v>6.8076923076923075</v>
      </c>
      <c r="BK56" s="86"/>
      <c r="BL56" s="86">
        <f t="shared" si="35"/>
        <v>1.33930612445769</v>
      </c>
      <c r="BM56" s="87">
        <f t="shared" si="36"/>
        <v>19.01111111111111</v>
      </c>
      <c r="BN56" s="87">
        <f t="shared" si="37"/>
        <v>1.906455563571142</v>
      </c>
      <c r="BO56" s="86">
        <f t="shared" si="38"/>
        <v>53.89155206150852</v>
      </c>
      <c r="BV56" s="87"/>
    </row>
    <row r="57" spans="1:91" s="89" customFormat="1" ht="13.5">
      <c r="A57" s="89" t="s">
        <v>291</v>
      </c>
      <c r="B57" s="89">
        <v>7.175</v>
      </c>
      <c r="C57" s="89">
        <v>125.156</v>
      </c>
      <c r="D57" s="90">
        <v>0.64</v>
      </c>
      <c r="E57" s="89">
        <v>0.96</v>
      </c>
      <c r="F57" s="89" t="s">
        <v>292</v>
      </c>
      <c r="G57" s="89">
        <v>48.85</v>
      </c>
      <c r="H57" s="89">
        <v>1.29</v>
      </c>
      <c r="I57" s="89">
        <v>18.25</v>
      </c>
      <c r="K57" s="91">
        <v>9.295419778637632</v>
      </c>
      <c r="M57" s="89">
        <v>0.18</v>
      </c>
      <c r="N57" s="89">
        <v>5.17</v>
      </c>
      <c r="O57" s="89">
        <v>10.18</v>
      </c>
      <c r="P57" s="89">
        <v>3.33</v>
      </c>
      <c r="Q57" s="89">
        <v>1.67</v>
      </c>
      <c r="R57" s="89">
        <v>0.39</v>
      </c>
      <c r="S57" s="89">
        <v>0.26</v>
      </c>
      <c r="U57" s="91">
        <f t="shared" si="30"/>
        <v>98.86541977863766</v>
      </c>
      <c r="V57" s="89">
        <v>23</v>
      </c>
      <c r="W57" s="89">
        <v>300</v>
      </c>
      <c r="X57" s="89">
        <v>4</v>
      </c>
      <c r="Y57" s="89">
        <v>610</v>
      </c>
      <c r="Z57" s="89">
        <v>82</v>
      </c>
      <c r="AA57" s="89">
        <v>9.3</v>
      </c>
      <c r="AB57" s="89">
        <v>22</v>
      </c>
      <c r="AD57" s="89">
        <v>17</v>
      </c>
      <c r="AF57" s="89">
        <v>1.35</v>
      </c>
      <c r="AI57" s="89">
        <v>4.4</v>
      </c>
      <c r="AK57" s="89">
        <v>2.5</v>
      </c>
      <c r="AM57" s="89">
        <v>2.25</v>
      </c>
      <c r="AO57" s="89">
        <v>25</v>
      </c>
      <c r="AP57" s="89">
        <v>35</v>
      </c>
      <c r="AQ57" s="89">
        <v>17</v>
      </c>
      <c r="AR57" s="89">
        <v>19</v>
      </c>
      <c r="AS57" s="89">
        <v>31</v>
      </c>
      <c r="AT57" s="89">
        <v>355</v>
      </c>
      <c r="BC57" s="92">
        <f t="shared" si="31"/>
        <v>24.4</v>
      </c>
      <c r="BD57" s="92">
        <f t="shared" si="32"/>
        <v>7.439024390243903</v>
      </c>
      <c r="BE57" s="91">
        <f t="shared" si="39"/>
        <v>3.658536585365854</v>
      </c>
      <c r="BF57" s="91">
        <f t="shared" si="33"/>
        <v>0.04878048780487805</v>
      </c>
      <c r="BG57" s="80">
        <f t="shared" si="40"/>
        <v>0.16</v>
      </c>
      <c r="BH57"/>
      <c r="BI57" s="91">
        <f>AT57/AP57</f>
        <v>10.142857142857142</v>
      </c>
      <c r="BJ57" s="80">
        <f t="shared" si="41"/>
        <v>14.2</v>
      </c>
      <c r="BK57" s="91">
        <v>1.2486612757737792</v>
      </c>
      <c r="BL57" s="91">
        <f t="shared" si="35"/>
        <v>1.413411283180706</v>
      </c>
      <c r="BM57" s="92">
        <f t="shared" si="36"/>
        <v>14.147286821705427</v>
      </c>
      <c r="BN57" s="92">
        <f t="shared" si="37"/>
        <v>1.7979535355198515</v>
      </c>
      <c r="BO57" s="91">
        <f t="shared" si="38"/>
        <v>55.343868266857534</v>
      </c>
      <c r="BV57" s="92"/>
      <c r="BW57" s="91">
        <f>AA57/2.5</f>
        <v>3.72</v>
      </c>
      <c r="BX57" s="91">
        <f>AB57/7.5</f>
        <v>2.933333333333333</v>
      </c>
      <c r="BY57" s="91"/>
      <c r="BZ57" s="91">
        <f>AD57/7.4</f>
        <v>2.2972972972972974</v>
      </c>
      <c r="CA57" s="91"/>
      <c r="CB57" s="91">
        <f>AF57/1.02</f>
        <v>1.3235294117647058</v>
      </c>
      <c r="CD57" s="91"/>
      <c r="CE57" s="91">
        <f>AI57/4.55</f>
        <v>0.9670329670329672</v>
      </c>
      <c r="CF57" s="91"/>
      <c r="CG57" s="91">
        <f>AK57/2.97</f>
        <v>0.8417508417508417</v>
      </c>
      <c r="CH57" s="91"/>
      <c r="CI57" s="91">
        <f>AM57/3.05</f>
        <v>0.7377049180327869</v>
      </c>
      <c r="CJ57" s="91"/>
      <c r="CK57" s="91">
        <f>AO57/28</f>
        <v>0.8928571428571429</v>
      </c>
      <c r="CL57" s="91">
        <f>CB57/(0.964*(10^(0.5*(LOG(BZ57)+LOG(CE57)))))</f>
        <v>0.921143564095411</v>
      </c>
      <c r="CM57" s="89">
        <f>CL57/CI57</f>
        <v>1.2486612757737792</v>
      </c>
    </row>
    <row r="58" spans="1:91" s="89" customFormat="1" ht="13.5">
      <c r="A58" s="89" t="s">
        <v>293</v>
      </c>
      <c r="B58" s="89">
        <v>7.175</v>
      </c>
      <c r="C58" s="89">
        <v>125.156</v>
      </c>
      <c r="D58" s="90">
        <v>0</v>
      </c>
      <c r="E58" s="89">
        <v>3</v>
      </c>
      <c r="F58" s="89" t="s">
        <v>294</v>
      </c>
      <c r="G58" s="89">
        <v>62.4</v>
      </c>
      <c r="H58" s="89">
        <v>0.57</v>
      </c>
      <c r="I58" s="89">
        <v>16.36</v>
      </c>
      <c r="J58" s="89">
        <v>5.2</v>
      </c>
      <c r="K58" s="91">
        <f>J58/1.1113</f>
        <v>4.679204535229012</v>
      </c>
      <c r="M58" s="89">
        <v>0.11</v>
      </c>
      <c r="N58" s="89">
        <v>2.25</v>
      </c>
      <c r="O58" s="89">
        <v>5.38</v>
      </c>
      <c r="P58" s="89">
        <v>3.43</v>
      </c>
      <c r="Q58" s="89">
        <v>3.03</v>
      </c>
      <c r="R58" s="89">
        <v>0.2</v>
      </c>
      <c r="S58" s="89">
        <v>0.7</v>
      </c>
      <c r="U58" s="91">
        <f t="shared" si="30"/>
        <v>99.10920453522901</v>
      </c>
      <c r="V58" s="89">
        <v>66</v>
      </c>
      <c r="W58" s="89">
        <v>500</v>
      </c>
      <c r="X58" s="89">
        <v>4.4</v>
      </c>
      <c r="Y58" s="89">
        <v>440</v>
      </c>
      <c r="Z58" s="89">
        <v>81</v>
      </c>
      <c r="AA58" s="89">
        <v>11.65</v>
      </c>
      <c r="AB58" s="89">
        <v>24</v>
      </c>
      <c r="AD58" s="89">
        <v>12.5</v>
      </c>
      <c r="AF58" s="89">
        <v>0.85</v>
      </c>
      <c r="AI58" s="89">
        <v>2.6</v>
      </c>
      <c r="AK58" s="89">
        <v>1.7</v>
      </c>
      <c r="AM58" s="89">
        <v>1.65</v>
      </c>
      <c r="AO58" s="89">
        <v>16.4</v>
      </c>
      <c r="AP58" s="89">
        <v>13.7</v>
      </c>
      <c r="AQ58" s="89">
        <v>7</v>
      </c>
      <c r="AR58" s="89">
        <v>21</v>
      </c>
      <c r="AS58" s="89">
        <v>13</v>
      </c>
      <c r="AT58" s="89">
        <v>142</v>
      </c>
      <c r="BC58" s="92">
        <f t="shared" si="31"/>
        <v>26.82926829268293</v>
      </c>
      <c r="BD58" s="92">
        <f t="shared" si="32"/>
        <v>5.432098765432099</v>
      </c>
      <c r="BE58" s="91">
        <f t="shared" si="39"/>
        <v>6.172839506172839</v>
      </c>
      <c r="BF58" s="91">
        <f t="shared" si="33"/>
        <v>0.054320987654320994</v>
      </c>
      <c r="BG58" s="80">
        <f t="shared" si="40"/>
        <v>0.26829268292682934</v>
      </c>
      <c r="BH58"/>
      <c r="BI58" s="91">
        <f>AT58/AP58</f>
        <v>10.364963503649635</v>
      </c>
      <c r="BJ58" s="80">
        <f t="shared" si="41"/>
        <v>8.658536585365855</v>
      </c>
      <c r="BK58" s="91">
        <v>1.626437926254176</v>
      </c>
      <c r="BL58" s="91">
        <f t="shared" si="35"/>
        <v>1.143286863453006</v>
      </c>
      <c r="BM58" s="92">
        <f t="shared" si="36"/>
        <v>28.701754385964914</v>
      </c>
      <c r="BN58" s="92">
        <f t="shared" si="37"/>
        <v>2.079646460101783</v>
      </c>
      <c r="BO58" s="91">
        <f t="shared" si="38"/>
        <v>51.72495093624035</v>
      </c>
      <c r="BV58" s="92"/>
      <c r="BW58" s="91">
        <f>AA58/2.5</f>
        <v>4.66</v>
      </c>
      <c r="BX58" s="91">
        <f>AB58/7.5</f>
        <v>3.2</v>
      </c>
      <c r="BY58" s="91"/>
      <c r="BZ58" s="91">
        <f>AD58/7.4</f>
        <v>1.689189189189189</v>
      </c>
      <c r="CA58" s="91"/>
      <c r="CB58" s="91">
        <f>AF58/1.02</f>
        <v>0.8333333333333333</v>
      </c>
      <c r="CD58" s="91"/>
      <c r="CE58" s="91">
        <f>AI58/4.55</f>
        <v>0.5714285714285715</v>
      </c>
      <c r="CF58" s="91"/>
      <c r="CG58" s="91">
        <f>AK58/2.97</f>
        <v>0.5723905723905723</v>
      </c>
      <c r="CH58" s="91"/>
      <c r="CI58" s="91">
        <f>AM58/3.05</f>
        <v>0.5409836065573771</v>
      </c>
      <c r="CJ58" s="91"/>
      <c r="CK58" s="91">
        <f>AO58/28</f>
        <v>0.5857142857142856</v>
      </c>
      <c r="CL58" s="91">
        <f>CB58/(0.964*(10^(0.5*(LOG(BZ58)+LOG(CE58)))))</f>
        <v>0.8798762551866854</v>
      </c>
      <c r="CM58" s="89">
        <f>CL58/CI58</f>
        <v>1.626437926254176</v>
      </c>
    </row>
    <row r="59" spans="1:91" s="89" customFormat="1" ht="13.5">
      <c r="A59" s="89" t="s">
        <v>295</v>
      </c>
      <c r="B59" s="89">
        <v>7.111</v>
      </c>
      <c r="C59" s="89">
        <v>125.351</v>
      </c>
      <c r="D59" s="90">
        <v>0</v>
      </c>
      <c r="E59" s="89">
        <v>2</v>
      </c>
      <c r="F59" s="89" t="s">
        <v>296</v>
      </c>
      <c r="G59" s="89">
        <v>49.5</v>
      </c>
      <c r="H59" s="89">
        <v>1.04</v>
      </c>
      <c r="I59" s="89">
        <v>17.39</v>
      </c>
      <c r="K59" s="91">
        <v>9.367407540718078</v>
      </c>
      <c r="M59" s="89">
        <v>0.17</v>
      </c>
      <c r="N59" s="89">
        <v>5.61</v>
      </c>
      <c r="O59" s="89">
        <v>10.4</v>
      </c>
      <c r="P59" s="89">
        <v>2.81</v>
      </c>
      <c r="Q59" s="89">
        <v>2.08</v>
      </c>
      <c r="R59" s="89">
        <v>0.43</v>
      </c>
      <c r="S59" s="89">
        <v>0.61</v>
      </c>
      <c r="U59" s="91">
        <f aca="true" t="shared" si="42" ref="U59:U72">G59+H59+I59+K59+M59+N59+O59+P59+Q59+R59+S59</f>
        <v>99.4074075407181</v>
      </c>
      <c r="V59" s="89">
        <v>39.4</v>
      </c>
      <c r="W59" s="89">
        <v>290</v>
      </c>
      <c r="X59" s="89">
        <v>2.9</v>
      </c>
      <c r="Y59" s="89">
        <v>642</v>
      </c>
      <c r="Z59" s="89">
        <v>80</v>
      </c>
      <c r="AA59" s="89">
        <v>11</v>
      </c>
      <c r="AB59" s="89">
        <v>24</v>
      </c>
      <c r="AD59" s="89">
        <v>18</v>
      </c>
      <c r="AF59" s="89">
        <v>1.45</v>
      </c>
      <c r="AI59" s="89">
        <v>4</v>
      </c>
      <c r="AK59" s="89">
        <v>2.4</v>
      </c>
      <c r="AM59" s="89">
        <v>2.25</v>
      </c>
      <c r="AO59" s="89">
        <v>25.5</v>
      </c>
      <c r="AP59" s="89">
        <v>34</v>
      </c>
      <c r="AQ59" s="89">
        <v>22</v>
      </c>
      <c r="AR59" s="89">
        <v>59</v>
      </c>
      <c r="AS59" s="89">
        <v>34</v>
      </c>
      <c r="AT59" s="89">
        <v>320</v>
      </c>
      <c r="BC59" s="92">
        <f aca="true" t="shared" si="43" ref="BC59:BC72">Y59/AO59</f>
        <v>25.176470588235293</v>
      </c>
      <c r="BD59" s="92">
        <f aca="true" t="shared" si="44" ref="BD59:BD72">Y59/Z59</f>
        <v>8.025</v>
      </c>
      <c r="BE59" s="91">
        <f t="shared" si="39"/>
        <v>3.625</v>
      </c>
      <c r="BF59" s="91">
        <f aca="true" t="shared" si="45" ref="BF59:BF72">X59/Z59</f>
        <v>0.03625</v>
      </c>
      <c r="BG59" s="80">
        <f t="shared" si="40"/>
        <v>0.11372549019607843</v>
      </c>
      <c r="BH59"/>
      <c r="BI59" s="91">
        <f>AT59/AP59</f>
        <v>9.411764705882353</v>
      </c>
      <c r="BJ59" s="80">
        <f t="shared" si="41"/>
        <v>12.549019607843137</v>
      </c>
      <c r="BK59" s="91">
        <v>1.3669839887611517</v>
      </c>
      <c r="BL59" s="91">
        <f aca="true" t="shared" si="46" ref="BL59:BL72">((O59/56.079)+(P59/61.979)+(Q59/94.196))/(I59/101.961)</f>
        <v>1.482639696973891</v>
      </c>
      <c r="BM59" s="92">
        <f aca="true" t="shared" si="47" ref="BM59:BM72">I59/H59</f>
        <v>16.721153846153847</v>
      </c>
      <c r="BN59" s="92">
        <f aca="true" t="shared" si="48" ref="BN59:BN72">K59/N59</f>
        <v>1.6697696151012615</v>
      </c>
      <c r="BO59" s="91">
        <f aca="true" t="shared" si="49" ref="BO59:BO72">(N59/40.304)/((N59/40.304)+(0.8*K59/71.8464))*100</f>
        <v>57.163809434680054</v>
      </c>
      <c r="BV59" s="92"/>
      <c r="BW59" s="91">
        <f>AA59/2.5</f>
        <v>4.4</v>
      </c>
      <c r="BX59" s="91">
        <f>AB59/7.5</f>
        <v>3.2</v>
      </c>
      <c r="BY59" s="91"/>
      <c r="BZ59" s="91">
        <f>AD59/7.4</f>
        <v>2.4324324324324325</v>
      </c>
      <c r="CA59" s="91"/>
      <c r="CB59" s="91">
        <f>AF59/1.02</f>
        <v>1.4215686274509802</v>
      </c>
      <c r="CD59" s="91"/>
      <c r="CE59" s="91">
        <f>AI59/4.55</f>
        <v>0.8791208791208791</v>
      </c>
      <c r="CF59" s="91"/>
      <c r="CG59" s="91">
        <f>AK59/2.97</f>
        <v>0.808080808080808</v>
      </c>
      <c r="CH59" s="91"/>
      <c r="CI59" s="91">
        <f>AM59/3.05</f>
        <v>0.7377049180327869</v>
      </c>
      <c r="CJ59" s="91"/>
      <c r="CK59" s="91">
        <f>AO59/28</f>
        <v>0.9107142857142857</v>
      </c>
      <c r="CL59" s="91">
        <f>CB59/(0.964*(10^(0.5*(LOG(BZ59)+LOG(CE59)))))</f>
        <v>1.0084308113811775</v>
      </c>
      <c r="CM59" s="89">
        <f>CL59/CI59</f>
        <v>1.3669839887611517</v>
      </c>
    </row>
    <row r="60" spans="1:91" s="89" customFormat="1" ht="13.5">
      <c r="A60" s="89" t="s">
        <v>295</v>
      </c>
      <c r="B60" s="89">
        <v>7.111</v>
      </c>
      <c r="C60" s="89">
        <v>125.351</v>
      </c>
      <c r="D60" s="90">
        <v>0</v>
      </c>
      <c r="E60" s="89">
        <v>3</v>
      </c>
      <c r="F60" s="89" t="s">
        <v>297</v>
      </c>
      <c r="G60" s="89">
        <v>52.7</v>
      </c>
      <c r="H60" s="89">
        <v>0.98</v>
      </c>
      <c r="I60" s="89">
        <v>17.6</v>
      </c>
      <c r="J60" s="89">
        <v>9.05</v>
      </c>
      <c r="K60" s="91">
        <f>J60/1.1113</f>
        <v>8.143615585350492</v>
      </c>
      <c r="M60" s="89">
        <v>0.18</v>
      </c>
      <c r="N60" s="89">
        <v>4.03</v>
      </c>
      <c r="O60" s="89">
        <v>8.3</v>
      </c>
      <c r="P60" s="89">
        <v>3.34</v>
      </c>
      <c r="Q60" s="89">
        <v>2.47</v>
      </c>
      <c r="R60" s="89">
        <v>0.42</v>
      </c>
      <c r="S60" s="89">
        <v>0.74</v>
      </c>
      <c r="U60" s="91">
        <f t="shared" si="42"/>
        <v>98.9036155853505</v>
      </c>
      <c r="V60" s="89">
        <v>45</v>
      </c>
      <c r="W60" s="89">
        <v>265</v>
      </c>
      <c r="X60" s="89">
        <v>3.2</v>
      </c>
      <c r="Y60" s="89">
        <v>570</v>
      </c>
      <c r="Z60" s="89">
        <v>97</v>
      </c>
      <c r="AA60" s="89">
        <v>12.3</v>
      </c>
      <c r="AB60" s="89">
        <v>27</v>
      </c>
      <c r="AD60" s="89">
        <v>18</v>
      </c>
      <c r="AF60" s="89">
        <v>1.3</v>
      </c>
      <c r="AI60" s="89">
        <v>4.3</v>
      </c>
      <c r="AK60" s="89">
        <v>2.5</v>
      </c>
      <c r="AM60" s="89">
        <v>2.3</v>
      </c>
      <c r="AO60" s="89">
        <v>26</v>
      </c>
      <c r="AP60" s="89">
        <v>23.5</v>
      </c>
      <c r="AQ60" s="89">
        <v>8</v>
      </c>
      <c r="AR60" s="89">
        <v>18</v>
      </c>
      <c r="AS60" s="89">
        <v>28</v>
      </c>
      <c r="AT60" s="89">
        <v>265</v>
      </c>
      <c r="BC60" s="92">
        <f t="shared" si="43"/>
        <v>21.923076923076923</v>
      </c>
      <c r="BD60" s="92">
        <f t="shared" si="44"/>
        <v>5.876288659793815</v>
      </c>
      <c r="BE60" s="91">
        <f t="shared" si="39"/>
        <v>2.731958762886598</v>
      </c>
      <c r="BF60" s="91">
        <f t="shared" si="45"/>
        <v>0.032989690721649485</v>
      </c>
      <c r="BG60" s="80">
        <f t="shared" si="40"/>
        <v>0.12307692307692308</v>
      </c>
      <c r="BH60"/>
      <c r="BI60" s="91">
        <f>AT60/AP60</f>
        <v>11.27659574468085</v>
      </c>
      <c r="BJ60" s="80">
        <f t="shared" si="41"/>
        <v>10.192307692307692</v>
      </c>
      <c r="BK60" s="91">
        <v>1.1563497952387938</v>
      </c>
      <c r="BL60" s="91">
        <f t="shared" si="46"/>
        <v>1.3215340921583123</v>
      </c>
      <c r="BM60" s="92">
        <f t="shared" si="47"/>
        <v>17.95918367346939</v>
      </c>
      <c r="BN60" s="92">
        <f t="shared" si="48"/>
        <v>2.020748284206077</v>
      </c>
      <c r="BO60" s="91">
        <f t="shared" si="49"/>
        <v>52.441942134504906</v>
      </c>
      <c r="BV60" s="92"/>
      <c r="BW60" s="91">
        <f>AA60/2.5</f>
        <v>4.92</v>
      </c>
      <c r="BX60" s="91">
        <f>AB60/7.5</f>
        <v>3.6</v>
      </c>
      <c r="BY60" s="91"/>
      <c r="BZ60" s="91">
        <f>AD60/7.4</f>
        <v>2.4324324324324325</v>
      </c>
      <c r="CA60" s="91"/>
      <c r="CB60" s="91">
        <f>AF60/1.02</f>
        <v>1.2745098039215685</v>
      </c>
      <c r="CD60" s="91"/>
      <c r="CE60" s="91">
        <f>AI60/4.55</f>
        <v>0.945054945054945</v>
      </c>
      <c r="CF60" s="91"/>
      <c r="CG60" s="91">
        <f>AK60/2.97</f>
        <v>0.8417508417508417</v>
      </c>
      <c r="CH60" s="91"/>
      <c r="CI60" s="91">
        <f>AM60/3.05</f>
        <v>0.7540983606557377</v>
      </c>
      <c r="CJ60" s="91"/>
      <c r="CK60" s="91">
        <f>AO60/28</f>
        <v>0.9285714285714286</v>
      </c>
      <c r="CL60" s="91">
        <f>CB60/(0.964*(10^(0.5*(LOG(BZ60)+LOG(CE60)))))</f>
        <v>0.8720014849341723</v>
      </c>
      <c r="CM60" s="89">
        <f>CL60/CI60</f>
        <v>1.1563497952387938</v>
      </c>
    </row>
    <row r="61" spans="1:89" s="89" customFormat="1" ht="13.5">
      <c r="A61" s="93" t="s">
        <v>298</v>
      </c>
      <c r="B61" s="90">
        <v>7.02</v>
      </c>
      <c r="C61" s="90">
        <v>125.47</v>
      </c>
      <c r="D61" s="90">
        <v>0.56</v>
      </c>
      <c r="E61" s="89">
        <v>0.68</v>
      </c>
      <c r="F61" s="94" t="s">
        <v>299</v>
      </c>
      <c r="G61" s="90">
        <v>54</v>
      </c>
      <c r="H61" s="90">
        <v>0.93</v>
      </c>
      <c r="I61" s="90">
        <v>17.38</v>
      </c>
      <c r="J61" s="90"/>
      <c r="K61" s="95">
        <v>8.70152074147395</v>
      </c>
      <c r="L61" s="90"/>
      <c r="M61" s="90">
        <v>0.19</v>
      </c>
      <c r="N61" s="90">
        <v>4.06</v>
      </c>
      <c r="O61" s="90">
        <v>8.23</v>
      </c>
      <c r="P61" s="90">
        <v>3.11</v>
      </c>
      <c r="Q61" s="90">
        <v>1.78</v>
      </c>
      <c r="R61" s="90">
        <v>0.4</v>
      </c>
      <c r="S61" s="90">
        <v>0.02</v>
      </c>
      <c r="U61" s="91">
        <f t="shared" si="42"/>
        <v>98.80152074147396</v>
      </c>
      <c r="V61" s="90">
        <v>34</v>
      </c>
      <c r="W61" s="90">
        <v>392</v>
      </c>
      <c r="X61" s="90">
        <v>2.3</v>
      </c>
      <c r="Y61" s="90">
        <v>640</v>
      </c>
      <c r="Z61" s="90">
        <v>66</v>
      </c>
      <c r="AA61" s="90">
        <v>11</v>
      </c>
      <c r="AB61" s="90"/>
      <c r="AC61" s="90"/>
      <c r="AD61" s="90">
        <v>17</v>
      </c>
      <c r="AE61" s="90"/>
      <c r="AF61" s="90">
        <v>3.4</v>
      </c>
      <c r="AG61" s="90"/>
      <c r="AH61" s="90"/>
      <c r="AI61" s="90">
        <v>3.4</v>
      </c>
      <c r="AJ61" s="90"/>
      <c r="AK61" s="90">
        <v>2.5</v>
      </c>
      <c r="AL61" s="90"/>
      <c r="AM61" s="90">
        <v>1.9</v>
      </c>
      <c r="AN61" s="90"/>
      <c r="AO61" s="90">
        <v>22</v>
      </c>
      <c r="AP61" s="90">
        <v>22</v>
      </c>
      <c r="AQ61" s="90">
        <v>13</v>
      </c>
      <c r="AR61" s="90">
        <v>16</v>
      </c>
      <c r="AT61" s="90">
        <v>260</v>
      </c>
      <c r="AW61" s="90"/>
      <c r="AY61" s="96"/>
      <c r="BC61" s="92">
        <f t="shared" si="43"/>
        <v>29.09090909090909</v>
      </c>
      <c r="BD61" s="92">
        <f t="shared" si="44"/>
        <v>9.696969696969697</v>
      </c>
      <c r="BE61" s="91">
        <f t="shared" si="39"/>
        <v>5.9393939393939394</v>
      </c>
      <c r="BF61" s="91">
        <f t="shared" si="45"/>
        <v>0.034848484848484844</v>
      </c>
      <c r="BG61" s="80">
        <f t="shared" si="40"/>
        <v>0.10454545454545454</v>
      </c>
      <c r="BH61"/>
      <c r="BI61" s="91">
        <f>AT61/AP61</f>
        <v>11.818181818181818</v>
      </c>
      <c r="BJ61" s="80">
        <f t="shared" si="41"/>
        <v>11.818181818181818</v>
      </c>
      <c r="BK61" s="91"/>
      <c r="BL61" s="91">
        <f t="shared" si="46"/>
        <v>1.266195508346134</v>
      </c>
      <c r="BM61" s="92">
        <f t="shared" si="47"/>
        <v>18.688172043010752</v>
      </c>
      <c r="BN61" s="92">
        <f t="shared" si="48"/>
        <v>2.143231709722648</v>
      </c>
      <c r="BO61" s="91">
        <f t="shared" si="49"/>
        <v>50.97258990375707</v>
      </c>
      <c r="BV61" s="92"/>
      <c r="BW61" s="91">
        <f>AA61/2.5</f>
        <v>4.4</v>
      </c>
      <c r="BZ61" s="91">
        <f>AD61/7.4</f>
        <v>2.2972972972972974</v>
      </c>
      <c r="CB61" s="91">
        <f>AF61/1.02</f>
        <v>3.333333333333333</v>
      </c>
      <c r="CE61" s="91">
        <f>AI61/4.55</f>
        <v>0.7472527472527473</v>
      </c>
      <c r="CG61" s="91">
        <f>AK61/2.97</f>
        <v>0.8417508417508417</v>
      </c>
      <c r="CI61" s="91">
        <f>AM61/3.05</f>
        <v>0.6229508196721312</v>
      </c>
      <c r="CK61" s="91">
        <f>AO61/28</f>
        <v>0.7857142857142857</v>
      </c>
    </row>
    <row r="62" spans="1:74" s="89" customFormat="1" ht="13.5">
      <c r="A62" s="93" t="s">
        <v>298</v>
      </c>
      <c r="B62" s="90">
        <v>6.967</v>
      </c>
      <c r="C62" s="90">
        <v>125.283</v>
      </c>
      <c r="D62" s="90">
        <v>0</v>
      </c>
      <c r="E62" s="89">
        <v>3</v>
      </c>
      <c r="F62" s="97" t="s">
        <v>300</v>
      </c>
      <c r="G62" s="90">
        <v>59.87</v>
      </c>
      <c r="H62" s="90">
        <v>0.66</v>
      </c>
      <c r="I62" s="90">
        <v>17.93</v>
      </c>
      <c r="J62" s="90"/>
      <c r="K62" s="95">
        <v>5.660037793575093</v>
      </c>
      <c r="L62" s="90"/>
      <c r="M62" s="90">
        <v>0.11</v>
      </c>
      <c r="N62" s="90">
        <v>2.07</v>
      </c>
      <c r="O62" s="90">
        <v>5.28</v>
      </c>
      <c r="P62" s="90">
        <v>3.73</v>
      </c>
      <c r="Q62" s="90">
        <v>2.7</v>
      </c>
      <c r="R62" s="90">
        <v>0.28</v>
      </c>
      <c r="S62" s="90">
        <v>0.76</v>
      </c>
      <c r="U62" s="91">
        <f t="shared" si="42"/>
        <v>99.05003779357509</v>
      </c>
      <c r="V62" s="90">
        <v>47</v>
      </c>
      <c r="W62" s="90">
        <v>435</v>
      </c>
      <c r="X62" s="90">
        <v>6</v>
      </c>
      <c r="Y62" s="90">
        <v>549</v>
      </c>
      <c r="Z62" s="90">
        <v>125</v>
      </c>
      <c r="AA62" s="90">
        <v>18</v>
      </c>
      <c r="AB62" s="90">
        <v>30</v>
      </c>
      <c r="AC62" s="90"/>
      <c r="AD62" s="90">
        <v>45</v>
      </c>
      <c r="AE62" s="90"/>
      <c r="AF62" s="90"/>
      <c r="AG62" s="90"/>
      <c r="AH62" s="90"/>
      <c r="AI62" s="90"/>
      <c r="AJ62" s="90"/>
      <c r="AK62" s="90"/>
      <c r="AL62" s="90"/>
      <c r="AM62" s="90"/>
      <c r="AO62" s="90">
        <v>29</v>
      </c>
      <c r="AQ62" s="90">
        <v>9</v>
      </c>
      <c r="AR62" s="90">
        <v>11</v>
      </c>
      <c r="AT62" s="90">
        <v>151</v>
      </c>
      <c r="AV62" s="90">
        <v>62</v>
      </c>
      <c r="AW62" s="90">
        <v>12</v>
      </c>
      <c r="AY62" s="90">
        <v>4</v>
      </c>
      <c r="BC62" s="92">
        <f t="shared" si="43"/>
        <v>18.93103448275862</v>
      </c>
      <c r="BD62" s="92">
        <f t="shared" si="44"/>
        <v>4.392</v>
      </c>
      <c r="BE62" s="91">
        <f t="shared" si="39"/>
        <v>3.48</v>
      </c>
      <c r="BF62" s="91">
        <f t="shared" si="45"/>
        <v>0.048</v>
      </c>
      <c r="BG62" s="80">
        <f t="shared" si="40"/>
        <v>0.20689655172413793</v>
      </c>
      <c r="BH62" s="80">
        <f aca="true" t="shared" si="50" ref="BH62:BH69">AY62/Z62</f>
        <v>0.032</v>
      </c>
      <c r="BI62" s="91"/>
      <c r="BJ62" s="80">
        <f t="shared" si="41"/>
        <v>5.206896551724138</v>
      </c>
      <c r="BK62" s="91"/>
      <c r="BL62" s="91">
        <f t="shared" si="46"/>
        <v>1.0406402575882505</v>
      </c>
      <c r="BM62" s="92">
        <f t="shared" si="47"/>
        <v>27.166666666666664</v>
      </c>
      <c r="BN62" s="92">
        <f t="shared" si="48"/>
        <v>2.734317774673958</v>
      </c>
      <c r="BO62" s="91">
        <f t="shared" si="49"/>
        <v>44.901318585198695</v>
      </c>
      <c r="BV62" s="92"/>
    </row>
    <row r="63" spans="1:74" s="89" customFormat="1" ht="13.5">
      <c r="A63" s="93" t="s">
        <v>298</v>
      </c>
      <c r="B63" s="90">
        <v>6.967</v>
      </c>
      <c r="C63" s="90">
        <v>125.283</v>
      </c>
      <c r="D63" s="90">
        <v>0</v>
      </c>
      <c r="E63" s="89">
        <v>3</v>
      </c>
      <c r="F63" s="97" t="s">
        <v>363</v>
      </c>
      <c r="G63" s="90">
        <v>60.17</v>
      </c>
      <c r="H63" s="90">
        <v>0.68</v>
      </c>
      <c r="I63" s="90">
        <v>16.58</v>
      </c>
      <c r="J63" s="90"/>
      <c r="K63" s="95">
        <v>5.543057680194368</v>
      </c>
      <c r="L63" s="90"/>
      <c r="M63" s="90">
        <v>0.15</v>
      </c>
      <c r="N63" s="90">
        <v>3.15</v>
      </c>
      <c r="O63" s="90">
        <v>5.98</v>
      </c>
      <c r="P63" s="90">
        <v>3.47</v>
      </c>
      <c r="Q63" s="90">
        <v>2.81</v>
      </c>
      <c r="R63" s="90">
        <v>0.2</v>
      </c>
      <c r="S63" s="90">
        <v>0.54</v>
      </c>
      <c r="U63" s="91">
        <f t="shared" si="42"/>
        <v>99.2730576801944</v>
      </c>
      <c r="V63" s="90">
        <v>57</v>
      </c>
      <c r="W63" s="90">
        <v>498</v>
      </c>
      <c r="X63" s="90">
        <v>6</v>
      </c>
      <c r="Y63" s="90">
        <v>448</v>
      </c>
      <c r="Z63" s="90">
        <v>99</v>
      </c>
      <c r="AA63" s="90">
        <v>12</v>
      </c>
      <c r="AB63" s="90">
        <v>23</v>
      </c>
      <c r="AC63" s="90"/>
      <c r="AD63" s="90">
        <v>47</v>
      </c>
      <c r="AE63" s="90"/>
      <c r="AF63" s="90"/>
      <c r="AG63" s="90"/>
      <c r="AH63" s="90"/>
      <c r="AI63" s="90"/>
      <c r="AJ63" s="90"/>
      <c r="AK63" s="90"/>
      <c r="AL63" s="90"/>
      <c r="AM63" s="90"/>
      <c r="AO63" s="90">
        <v>22</v>
      </c>
      <c r="AQ63" s="90">
        <v>27</v>
      </c>
      <c r="AR63" s="90">
        <v>36</v>
      </c>
      <c r="AT63" s="90">
        <v>159</v>
      </c>
      <c r="AV63" s="90">
        <v>70</v>
      </c>
      <c r="AW63" s="90">
        <v>9</v>
      </c>
      <c r="AY63" s="90">
        <v>3</v>
      </c>
      <c r="BC63" s="92">
        <f t="shared" si="43"/>
        <v>20.363636363636363</v>
      </c>
      <c r="BD63" s="92">
        <f t="shared" si="44"/>
        <v>4.525252525252525</v>
      </c>
      <c r="BE63" s="91">
        <f t="shared" si="39"/>
        <v>5.03030303030303</v>
      </c>
      <c r="BF63" s="91">
        <f t="shared" si="45"/>
        <v>0.06060606060606061</v>
      </c>
      <c r="BG63" s="80">
        <f t="shared" si="40"/>
        <v>0.2727272727272727</v>
      </c>
      <c r="BH63" s="80">
        <f t="shared" si="50"/>
        <v>0.030303030303030304</v>
      </c>
      <c r="BI63" s="91"/>
      <c r="BJ63" s="80">
        <f t="shared" si="41"/>
        <v>7.2272727272727275</v>
      </c>
      <c r="BK63" s="91"/>
      <c r="BL63" s="91">
        <f t="shared" si="46"/>
        <v>1.1835187823959932</v>
      </c>
      <c r="BM63" s="92">
        <f t="shared" si="47"/>
        <v>24.382352941176467</v>
      </c>
      <c r="BN63" s="92">
        <f t="shared" si="48"/>
        <v>1.7597008508553549</v>
      </c>
      <c r="BO63" s="91">
        <f t="shared" si="49"/>
        <v>55.87472823961188</v>
      </c>
      <c r="BV63" s="92"/>
    </row>
    <row r="64" spans="1:74" s="89" customFormat="1" ht="13.5">
      <c r="A64" s="93" t="s">
        <v>298</v>
      </c>
      <c r="B64" s="90">
        <v>6.967</v>
      </c>
      <c r="C64" s="90">
        <v>125.283</v>
      </c>
      <c r="D64" s="90">
        <v>0</v>
      </c>
      <c r="E64" s="89">
        <v>3</v>
      </c>
      <c r="F64" s="94" t="s">
        <v>343</v>
      </c>
      <c r="G64" s="90">
        <v>61.6</v>
      </c>
      <c r="H64" s="90">
        <v>0.62</v>
      </c>
      <c r="I64" s="90">
        <v>16.65</v>
      </c>
      <c r="J64" s="90"/>
      <c r="K64" s="95">
        <v>4.814181589129848</v>
      </c>
      <c r="L64" s="90"/>
      <c r="M64" s="90">
        <v>0.12</v>
      </c>
      <c r="N64" s="90">
        <v>2.62</v>
      </c>
      <c r="O64" s="90">
        <v>5.42</v>
      </c>
      <c r="P64" s="90">
        <v>3.64</v>
      </c>
      <c r="Q64" s="90">
        <v>2.91</v>
      </c>
      <c r="R64" s="90">
        <v>0.2</v>
      </c>
      <c r="S64" s="90">
        <v>0.56</v>
      </c>
      <c r="U64" s="91">
        <f t="shared" si="42"/>
        <v>99.15418158912986</v>
      </c>
      <c r="V64" s="90">
        <v>60</v>
      </c>
      <c r="W64" s="90">
        <v>527</v>
      </c>
      <c r="X64" s="90">
        <v>6</v>
      </c>
      <c r="Y64" s="90">
        <v>496</v>
      </c>
      <c r="Z64" s="90">
        <v>120</v>
      </c>
      <c r="AA64" s="90">
        <v>12</v>
      </c>
      <c r="AB64" s="90">
        <v>19</v>
      </c>
      <c r="AC64" s="90"/>
      <c r="AD64" s="90">
        <v>43</v>
      </c>
      <c r="AE64" s="90"/>
      <c r="AF64" s="90"/>
      <c r="AG64" s="90"/>
      <c r="AH64" s="90"/>
      <c r="AI64" s="90"/>
      <c r="AJ64" s="90"/>
      <c r="AK64" s="90"/>
      <c r="AL64" s="90"/>
      <c r="AM64" s="90"/>
      <c r="AO64" s="90">
        <v>15</v>
      </c>
      <c r="AQ64" s="90">
        <v>14</v>
      </c>
      <c r="AR64" s="90">
        <v>22</v>
      </c>
      <c r="AT64" s="90">
        <v>133</v>
      </c>
      <c r="AV64" s="90">
        <v>52</v>
      </c>
      <c r="AW64" s="90">
        <v>12</v>
      </c>
      <c r="AY64" s="90">
        <v>6</v>
      </c>
      <c r="BC64" s="92">
        <f t="shared" si="43"/>
        <v>33.06666666666667</v>
      </c>
      <c r="BD64" s="92">
        <f t="shared" si="44"/>
        <v>4.133333333333334</v>
      </c>
      <c r="BE64" s="91">
        <f t="shared" si="39"/>
        <v>4.391666666666667</v>
      </c>
      <c r="BF64" s="91">
        <f t="shared" si="45"/>
        <v>0.05</v>
      </c>
      <c r="BG64" s="80">
        <f t="shared" si="40"/>
        <v>0.4</v>
      </c>
      <c r="BH64" s="80">
        <f t="shared" si="50"/>
        <v>0.05</v>
      </c>
      <c r="BI64" s="91"/>
      <c r="BJ64" s="80">
        <f t="shared" si="41"/>
        <v>8.866666666666667</v>
      </c>
      <c r="BK64" s="91"/>
      <c r="BL64" s="91">
        <f t="shared" si="46"/>
        <v>1.1406892746695347</v>
      </c>
      <c r="BM64" s="92">
        <f t="shared" si="47"/>
        <v>26.854838709677416</v>
      </c>
      <c r="BN64" s="92">
        <f t="shared" si="48"/>
        <v>1.8374738889808577</v>
      </c>
      <c r="BO64" s="91">
        <f t="shared" si="49"/>
        <v>54.80590722306611</v>
      </c>
      <c r="BV64" s="92"/>
    </row>
    <row r="65" spans="1:74" s="89" customFormat="1" ht="13.5">
      <c r="A65" s="93" t="s">
        <v>298</v>
      </c>
      <c r="B65" s="90">
        <v>6.967</v>
      </c>
      <c r="C65" s="90">
        <v>125.283</v>
      </c>
      <c r="D65" s="90">
        <v>0</v>
      </c>
      <c r="E65" s="89">
        <v>3</v>
      </c>
      <c r="F65" s="94" t="s">
        <v>344</v>
      </c>
      <c r="G65" s="90">
        <v>62.23</v>
      </c>
      <c r="H65" s="90">
        <v>0.5</v>
      </c>
      <c r="I65" s="90">
        <v>15.73</v>
      </c>
      <c r="J65" s="90"/>
      <c r="K65" s="95">
        <v>3.9503284441644917</v>
      </c>
      <c r="L65" s="90"/>
      <c r="M65" s="90">
        <v>0.1</v>
      </c>
      <c r="N65" s="90">
        <v>2.2</v>
      </c>
      <c r="O65" s="90">
        <v>5.17</v>
      </c>
      <c r="P65" s="90">
        <v>2.66</v>
      </c>
      <c r="Q65" s="90">
        <v>3.39</v>
      </c>
      <c r="R65" s="90">
        <v>0.28</v>
      </c>
      <c r="S65" s="90">
        <v>2.23</v>
      </c>
      <c r="U65" s="91">
        <f t="shared" si="42"/>
        <v>98.44032844416449</v>
      </c>
      <c r="V65" s="90">
        <v>109</v>
      </c>
      <c r="W65" s="90">
        <v>785</v>
      </c>
      <c r="X65" s="90">
        <v>7</v>
      </c>
      <c r="Y65" s="90">
        <v>490</v>
      </c>
      <c r="Z65" s="90">
        <v>114</v>
      </c>
      <c r="AA65" s="90">
        <v>11</v>
      </c>
      <c r="AB65" s="90">
        <v>18</v>
      </c>
      <c r="AC65" s="90"/>
      <c r="AD65" s="90">
        <v>47</v>
      </c>
      <c r="AE65" s="90"/>
      <c r="AF65" s="90"/>
      <c r="AG65" s="90"/>
      <c r="AH65" s="90"/>
      <c r="AI65" s="90"/>
      <c r="AJ65" s="90"/>
      <c r="AK65" s="90"/>
      <c r="AL65" s="90"/>
      <c r="AM65" s="90"/>
      <c r="AO65" s="90">
        <v>16</v>
      </c>
      <c r="AQ65" s="90">
        <v>12</v>
      </c>
      <c r="AR65" s="90">
        <v>19</v>
      </c>
      <c r="AT65" s="90">
        <v>99</v>
      </c>
      <c r="AV65" s="90">
        <v>47</v>
      </c>
      <c r="AW65" s="90">
        <v>13</v>
      </c>
      <c r="AY65" s="90">
        <v>3</v>
      </c>
      <c r="BC65" s="92">
        <f t="shared" si="43"/>
        <v>30.625</v>
      </c>
      <c r="BD65" s="92">
        <f t="shared" si="44"/>
        <v>4.298245614035087</v>
      </c>
      <c r="BE65" s="91">
        <f t="shared" si="39"/>
        <v>6.885964912280702</v>
      </c>
      <c r="BF65" s="91">
        <f t="shared" si="45"/>
        <v>0.06140350877192982</v>
      </c>
      <c r="BG65" s="80">
        <f t="shared" si="40"/>
        <v>0.4375</v>
      </c>
      <c r="BH65" s="80">
        <f t="shared" si="50"/>
        <v>0.02631578947368421</v>
      </c>
      <c r="BI65" s="91"/>
      <c r="BJ65" s="80">
        <f t="shared" si="41"/>
        <v>6.1875</v>
      </c>
      <c r="BK65" s="91"/>
      <c r="BL65" s="91">
        <f t="shared" si="46"/>
        <v>1.1090473934429506</v>
      </c>
      <c r="BM65" s="92">
        <f t="shared" si="47"/>
        <v>31.46</v>
      </c>
      <c r="BN65" s="92">
        <f t="shared" si="48"/>
        <v>1.795603838256587</v>
      </c>
      <c r="BO65" s="91">
        <f t="shared" si="49"/>
        <v>55.37618575409843</v>
      </c>
      <c r="BV65" s="92"/>
    </row>
    <row r="66" spans="1:74" s="89" customFormat="1" ht="13.5">
      <c r="A66" s="93" t="s">
        <v>298</v>
      </c>
      <c r="B66" s="90">
        <v>6.967</v>
      </c>
      <c r="C66" s="90">
        <v>125.283</v>
      </c>
      <c r="D66" s="90">
        <v>0</v>
      </c>
      <c r="E66" s="89">
        <v>3</v>
      </c>
      <c r="F66" s="94" t="s">
        <v>345</v>
      </c>
      <c r="G66" s="90">
        <v>62.9</v>
      </c>
      <c r="H66" s="90">
        <v>0.6</v>
      </c>
      <c r="I66" s="90">
        <v>16.24</v>
      </c>
      <c r="J66" s="90"/>
      <c r="K66" s="95">
        <v>4.670206064968956</v>
      </c>
      <c r="L66" s="90"/>
      <c r="M66" s="90">
        <v>0.12</v>
      </c>
      <c r="N66" s="90">
        <v>2.34</v>
      </c>
      <c r="O66" s="90">
        <v>5.29</v>
      </c>
      <c r="P66" s="90">
        <v>3.63</v>
      </c>
      <c r="Q66" s="90">
        <v>3.26</v>
      </c>
      <c r="R66" s="90">
        <v>0.21</v>
      </c>
      <c r="S66" s="90">
        <v>0.2</v>
      </c>
      <c r="U66" s="91">
        <f t="shared" si="42"/>
        <v>99.46020606496896</v>
      </c>
      <c r="V66" s="90">
        <v>70</v>
      </c>
      <c r="W66" s="90">
        <v>570</v>
      </c>
      <c r="X66" s="90">
        <v>7</v>
      </c>
      <c r="Y66" s="90">
        <v>497</v>
      </c>
      <c r="Z66" s="90">
        <v>118</v>
      </c>
      <c r="AA66" s="90">
        <v>12</v>
      </c>
      <c r="AB66" s="90">
        <v>15</v>
      </c>
      <c r="AC66" s="90"/>
      <c r="AD66" s="90">
        <v>45</v>
      </c>
      <c r="AE66" s="90"/>
      <c r="AF66" s="90"/>
      <c r="AG66" s="90"/>
      <c r="AH66" s="90"/>
      <c r="AI66" s="90"/>
      <c r="AJ66" s="90"/>
      <c r="AK66" s="90"/>
      <c r="AL66" s="90"/>
      <c r="AM66" s="90"/>
      <c r="AO66" s="90">
        <v>16</v>
      </c>
      <c r="AQ66" s="90">
        <v>11</v>
      </c>
      <c r="AR66" s="90">
        <v>15</v>
      </c>
      <c r="AT66" s="90">
        <v>121</v>
      </c>
      <c r="AV66" s="90">
        <v>49</v>
      </c>
      <c r="AW66" s="90">
        <v>12</v>
      </c>
      <c r="AY66" s="90">
        <v>7</v>
      </c>
      <c r="BC66" s="92">
        <f t="shared" si="43"/>
        <v>31.0625</v>
      </c>
      <c r="BD66" s="92">
        <f t="shared" si="44"/>
        <v>4.211864406779661</v>
      </c>
      <c r="BE66" s="91">
        <f t="shared" si="39"/>
        <v>4.830508474576271</v>
      </c>
      <c r="BF66" s="91">
        <f t="shared" si="45"/>
        <v>0.059322033898305086</v>
      </c>
      <c r="BG66" s="80">
        <f t="shared" si="40"/>
        <v>0.4375</v>
      </c>
      <c r="BH66" s="80">
        <f t="shared" si="50"/>
        <v>0.059322033898305086</v>
      </c>
      <c r="BI66" s="91"/>
      <c r="BJ66" s="80">
        <f t="shared" si="41"/>
        <v>7.5625</v>
      </c>
      <c r="BK66" s="91"/>
      <c r="BL66" s="91">
        <f t="shared" si="46"/>
        <v>1.1772485137499566</v>
      </c>
      <c r="BM66" s="92">
        <f t="shared" si="47"/>
        <v>27.066666666666666</v>
      </c>
      <c r="BN66" s="92">
        <f t="shared" si="48"/>
        <v>1.9958145576790411</v>
      </c>
      <c r="BO66" s="91">
        <f t="shared" si="49"/>
        <v>52.75149430290783</v>
      </c>
      <c r="BV66" s="92"/>
    </row>
    <row r="67" spans="1:74" s="89" customFormat="1" ht="13.5">
      <c r="A67" s="93" t="s">
        <v>298</v>
      </c>
      <c r="B67" s="90">
        <v>6.967</v>
      </c>
      <c r="C67" s="90">
        <v>125.283</v>
      </c>
      <c r="D67" s="90">
        <v>0</v>
      </c>
      <c r="E67" s="89">
        <v>3</v>
      </c>
      <c r="F67" s="97" t="s">
        <v>346</v>
      </c>
      <c r="G67" s="90">
        <v>63.87</v>
      </c>
      <c r="H67" s="90">
        <v>0.58</v>
      </c>
      <c r="I67" s="90">
        <v>16.14</v>
      </c>
      <c r="J67" s="90"/>
      <c r="K67" s="95">
        <v>4.373256546387115</v>
      </c>
      <c r="L67" s="90"/>
      <c r="M67" s="90">
        <v>0.1</v>
      </c>
      <c r="N67" s="90">
        <v>1.83</v>
      </c>
      <c r="O67" s="90">
        <v>4.63</v>
      </c>
      <c r="P67" s="90">
        <v>3.65</v>
      </c>
      <c r="Q67" s="90">
        <v>3.41</v>
      </c>
      <c r="R67" s="90">
        <v>0.19</v>
      </c>
      <c r="S67" s="90">
        <v>0.63</v>
      </c>
      <c r="U67" s="91">
        <f t="shared" si="42"/>
        <v>99.4032565463871</v>
      </c>
      <c r="V67" s="90">
        <v>76</v>
      </c>
      <c r="W67" s="90">
        <v>570</v>
      </c>
      <c r="X67" s="90">
        <v>8</v>
      </c>
      <c r="Y67" s="90">
        <v>441</v>
      </c>
      <c r="Z67" s="90">
        <v>119</v>
      </c>
      <c r="AA67" s="90">
        <v>12</v>
      </c>
      <c r="AB67" s="90">
        <v>22</v>
      </c>
      <c r="AC67" s="90"/>
      <c r="AD67" s="90">
        <v>45</v>
      </c>
      <c r="AE67" s="90"/>
      <c r="AF67" s="90"/>
      <c r="AG67" s="90"/>
      <c r="AH67" s="90"/>
      <c r="AI67" s="90"/>
      <c r="AJ67" s="90"/>
      <c r="AK67" s="90"/>
      <c r="AL67" s="90"/>
      <c r="AM67" s="90"/>
      <c r="AO67" s="90">
        <v>17</v>
      </c>
      <c r="AQ67" s="90">
        <v>11</v>
      </c>
      <c r="AR67" s="90">
        <v>19</v>
      </c>
      <c r="AT67" s="90">
        <v>98</v>
      </c>
      <c r="AV67" s="90">
        <v>49</v>
      </c>
      <c r="AW67" s="90">
        <v>10</v>
      </c>
      <c r="AY67" s="90">
        <v>4</v>
      </c>
      <c r="BC67" s="92">
        <f t="shared" si="43"/>
        <v>25.941176470588236</v>
      </c>
      <c r="BD67" s="92">
        <f t="shared" si="44"/>
        <v>3.7058823529411766</v>
      </c>
      <c r="BE67" s="91">
        <f t="shared" si="39"/>
        <v>4.7899159663865545</v>
      </c>
      <c r="BF67" s="91">
        <f t="shared" si="45"/>
        <v>0.06722689075630252</v>
      </c>
      <c r="BG67" s="80">
        <f t="shared" si="40"/>
        <v>0.47058823529411764</v>
      </c>
      <c r="BH67" s="80">
        <f t="shared" si="50"/>
        <v>0.03361344537815126</v>
      </c>
      <c r="BI67" s="91"/>
      <c r="BJ67" s="80">
        <f t="shared" si="41"/>
        <v>5.764705882352941</v>
      </c>
      <c r="BK67" s="91"/>
      <c r="BL67" s="91">
        <f t="shared" si="46"/>
        <v>1.1222919737689</v>
      </c>
      <c r="BM67" s="92">
        <f t="shared" si="47"/>
        <v>27.827586206896555</v>
      </c>
      <c r="BN67" s="92">
        <f t="shared" si="48"/>
        <v>2.389757675621374</v>
      </c>
      <c r="BO67" s="91">
        <f t="shared" si="49"/>
        <v>48.2514974924066</v>
      </c>
      <c r="BV67" s="92"/>
    </row>
    <row r="68" spans="1:74" s="89" customFormat="1" ht="13.5">
      <c r="A68" s="93" t="s">
        <v>298</v>
      </c>
      <c r="B68" s="90">
        <v>6.967</v>
      </c>
      <c r="C68" s="90">
        <v>125.283</v>
      </c>
      <c r="D68" s="90">
        <v>0</v>
      </c>
      <c r="E68" s="89">
        <v>3</v>
      </c>
      <c r="F68" s="97" t="s">
        <v>347</v>
      </c>
      <c r="G68" s="90">
        <v>64.31</v>
      </c>
      <c r="H68" s="90">
        <v>0.51</v>
      </c>
      <c r="I68" s="90">
        <v>16.14</v>
      </c>
      <c r="J68" s="90"/>
      <c r="K68" s="95">
        <v>4.2022856114460545</v>
      </c>
      <c r="L68" s="90"/>
      <c r="M68" s="90">
        <v>0.1</v>
      </c>
      <c r="N68" s="90">
        <v>1.85</v>
      </c>
      <c r="O68" s="90">
        <v>4.75</v>
      </c>
      <c r="P68" s="90">
        <v>3.64</v>
      </c>
      <c r="Q68" s="90">
        <v>3.39</v>
      </c>
      <c r="R68" s="90">
        <v>0.18</v>
      </c>
      <c r="S68" s="90">
        <v>0.3</v>
      </c>
      <c r="U68" s="91">
        <f t="shared" si="42"/>
        <v>99.37228561144606</v>
      </c>
      <c r="V68" s="90">
        <v>75</v>
      </c>
      <c r="W68" s="90">
        <v>567</v>
      </c>
      <c r="X68" s="90">
        <v>6</v>
      </c>
      <c r="Y68" s="90">
        <v>455</v>
      </c>
      <c r="Z68" s="90">
        <v>118</v>
      </c>
      <c r="AA68" s="90">
        <v>13</v>
      </c>
      <c r="AB68" s="90">
        <v>21</v>
      </c>
      <c r="AC68" s="90"/>
      <c r="AD68" s="90">
        <v>43</v>
      </c>
      <c r="AE68" s="90"/>
      <c r="AF68" s="90"/>
      <c r="AG68" s="90"/>
      <c r="AH68" s="90"/>
      <c r="AI68" s="90"/>
      <c r="AJ68" s="90"/>
      <c r="AK68" s="90"/>
      <c r="AL68" s="90"/>
      <c r="AM68" s="90"/>
      <c r="AO68" s="90">
        <v>16</v>
      </c>
      <c r="AQ68" s="90">
        <v>10</v>
      </c>
      <c r="AR68" s="90">
        <v>18</v>
      </c>
      <c r="AT68" s="90">
        <v>114</v>
      </c>
      <c r="AV68" s="90">
        <v>46</v>
      </c>
      <c r="AW68" s="90">
        <v>11</v>
      </c>
      <c r="AY68" s="90">
        <v>6</v>
      </c>
      <c r="BC68" s="92">
        <f t="shared" si="43"/>
        <v>28.4375</v>
      </c>
      <c r="BD68" s="92">
        <f t="shared" si="44"/>
        <v>3.8559322033898304</v>
      </c>
      <c r="BE68" s="91">
        <f t="shared" si="39"/>
        <v>4.805084745762712</v>
      </c>
      <c r="BF68" s="91">
        <f t="shared" si="45"/>
        <v>0.05084745762711865</v>
      </c>
      <c r="BG68" s="80">
        <f t="shared" si="40"/>
        <v>0.375</v>
      </c>
      <c r="BH68" s="80">
        <f t="shared" si="50"/>
        <v>0.05084745762711865</v>
      </c>
      <c r="BI68" s="91"/>
      <c r="BJ68" s="80">
        <f t="shared" si="41"/>
        <v>7.125</v>
      </c>
      <c r="BK68" s="91"/>
      <c r="BL68" s="91">
        <f t="shared" si="46"/>
        <v>1.1334493766673785</v>
      </c>
      <c r="BM68" s="92">
        <f t="shared" si="47"/>
        <v>31.647058823529413</v>
      </c>
      <c r="BN68" s="92">
        <f t="shared" si="48"/>
        <v>2.271505735916786</v>
      </c>
      <c r="BO68" s="91">
        <f t="shared" si="49"/>
        <v>49.519524970453546</v>
      </c>
      <c r="BV68" s="92"/>
    </row>
    <row r="69" spans="1:74" s="89" customFormat="1" ht="13.5">
      <c r="A69" s="93" t="s">
        <v>298</v>
      </c>
      <c r="B69" s="90">
        <v>6.967</v>
      </c>
      <c r="C69" s="90">
        <v>125.283</v>
      </c>
      <c r="D69" s="90">
        <v>0</v>
      </c>
      <c r="E69" s="89">
        <v>3</v>
      </c>
      <c r="F69" s="94" t="s">
        <v>348</v>
      </c>
      <c r="G69" s="90">
        <v>64.91</v>
      </c>
      <c r="H69" s="90">
        <v>0.47</v>
      </c>
      <c r="I69" s="90">
        <v>15.82</v>
      </c>
      <c r="J69" s="90"/>
      <c r="K69" s="95">
        <v>3.7703590389633765</v>
      </c>
      <c r="L69" s="90"/>
      <c r="M69" s="90">
        <v>0.1</v>
      </c>
      <c r="N69" s="90">
        <v>1.88</v>
      </c>
      <c r="O69" s="90">
        <v>4.37</v>
      </c>
      <c r="P69" s="90">
        <v>3.71</v>
      </c>
      <c r="Q69" s="90">
        <v>3.47</v>
      </c>
      <c r="R69" s="90">
        <v>0.15</v>
      </c>
      <c r="S69" s="90">
        <v>1.22</v>
      </c>
      <c r="U69" s="91">
        <f t="shared" si="42"/>
        <v>99.87035903896336</v>
      </c>
      <c r="V69" s="90">
        <v>76</v>
      </c>
      <c r="W69" s="90">
        <v>600</v>
      </c>
      <c r="X69" s="90">
        <v>7</v>
      </c>
      <c r="Y69" s="90">
        <v>430</v>
      </c>
      <c r="Z69" s="90">
        <v>122</v>
      </c>
      <c r="AA69" s="90">
        <v>10</v>
      </c>
      <c r="AB69" s="90">
        <v>14</v>
      </c>
      <c r="AC69" s="90"/>
      <c r="AD69" s="90">
        <v>47</v>
      </c>
      <c r="AE69" s="90"/>
      <c r="AF69" s="90"/>
      <c r="AG69" s="90"/>
      <c r="AH69" s="90"/>
      <c r="AI69" s="90"/>
      <c r="AJ69" s="90"/>
      <c r="AK69" s="90"/>
      <c r="AL69" s="90"/>
      <c r="AM69" s="90"/>
      <c r="AO69" s="90">
        <v>15</v>
      </c>
      <c r="AQ69" s="90">
        <v>11</v>
      </c>
      <c r="AR69" s="90">
        <v>16</v>
      </c>
      <c r="AT69" s="90">
        <v>91</v>
      </c>
      <c r="AV69" s="90">
        <v>45</v>
      </c>
      <c r="AW69" s="90">
        <v>15</v>
      </c>
      <c r="AY69" s="90">
        <v>6</v>
      </c>
      <c r="BC69" s="92">
        <f t="shared" si="43"/>
        <v>28.666666666666668</v>
      </c>
      <c r="BD69" s="92">
        <f t="shared" si="44"/>
        <v>3.5245901639344264</v>
      </c>
      <c r="BE69" s="91">
        <f t="shared" si="39"/>
        <v>4.918032786885246</v>
      </c>
      <c r="BF69" s="91">
        <f t="shared" si="45"/>
        <v>0.05737704918032787</v>
      </c>
      <c r="BG69" s="80">
        <f t="shared" si="40"/>
        <v>0.4666666666666667</v>
      </c>
      <c r="BH69" s="80">
        <f t="shared" si="50"/>
        <v>0.04918032786885246</v>
      </c>
      <c r="BI69" s="91"/>
      <c r="BJ69" s="80">
        <f t="shared" si="41"/>
        <v>6.066666666666666</v>
      </c>
      <c r="BK69" s="91"/>
      <c r="BL69" s="91">
        <f t="shared" si="46"/>
        <v>1.125456410562374</v>
      </c>
      <c r="BM69" s="92">
        <f t="shared" si="47"/>
        <v>33.65957446808511</v>
      </c>
      <c r="BN69" s="92">
        <f t="shared" si="48"/>
        <v>2.005510127108179</v>
      </c>
      <c r="BO69" s="91">
        <f t="shared" si="49"/>
        <v>52.63069059041733</v>
      </c>
      <c r="BV69" s="92"/>
    </row>
    <row r="70" spans="1:91" s="89" customFormat="1" ht="13.5">
      <c r="A70" s="89" t="s">
        <v>293</v>
      </c>
      <c r="B70" s="89">
        <v>6.952</v>
      </c>
      <c r="C70" s="89">
        <v>125.05</v>
      </c>
      <c r="D70" s="90">
        <v>0</v>
      </c>
      <c r="E70" s="89">
        <v>3</v>
      </c>
      <c r="F70" s="89" t="s">
        <v>349</v>
      </c>
      <c r="G70" s="89">
        <v>62.3</v>
      </c>
      <c r="H70" s="89">
        <v>0.61</v>
      </c>
      <c r="I70" s="89">
        <v>15.8</v>
      </c>
      <c r="J70" s="89">
        <v>5.23</v>
      </c>
      <c r="K70" s="91">
        <f>J70/1.1113</f>
        <v>4.706199946009179</v>
      </c>
      <c r="M70" s="89">
        <v>0.11</v>
      </c>
      <c r="N70" s="89">
        <v>2.47</v>
      </c>
      <c r="O70" s="89">
        <v>4.7</v>
      </c>
      <c r="P70" s="89">
        <v>3.22</v>
      </c>
      <c r="Q70" s="89">
        <v>3.23</v>
      </c>
      <c r="R70" s="89">
        <v>0.2</v>
      </c>
      <c r="S70" s="89">
        <v>1.96</v>
      </c>
      <c r="U70" s="91">
        <f t="shared" si="42"/>
        <v>99.30619994600917</v>
      </c>
      <c r="V70" s="89">
        <v>71</v>
      </c>
      <c r="W70" s="89">
        <v>545</v>
      </c>
      <c r="X70" s="89">
        <v>4.55</v>
      </c>
      <c r="Y70" s="89">
        <v>435</v>
      </c>
      <c r="Z70" s="89">
        <v>70</v>
      </c>
      <c r="AA70" s="89">
        <v>12.8</v>
      </c>
      <c r="AB70" s="89">
        <v>24</v>
      </c>
      <c r="AD70" s="89">
        <v>13.5</v>
      </c>
      <c r="AF70" s="89">
        <v>0.85</v>
      </c>
      <c r="AI70" s="89">
        <v>2.6</v>
      </c>
      <c r="AK70" s="89">
        <v>1.7</v>
      </c>
      <c r="AM70" s="89">
        <v>1.58</v>
      </c>
      <c r="AO70" s="89">
        <v>15.9</v>
      </c>
      <c r="AP70" s="89">
        <v>13.2</v>
      </c>
      <c r="AQ70" s="89">
        <v>14</v>
      </c>
      <c r="AR70" s="89">
        <v>19</v>
      </c>
      <c r="AS70" s="89">
        <v>14</v>
      </c>
      <c r="AT70" s="89">
        <v>136</v>
      </c>
      <c r="BC70" s="92">
        <f t="shared" si="43"/>
        <v>27.358490566037734</v>
      </c>
      <c r="BD70" s="92">
        <f t="shared" si="44"/>
        <v>6.214285714285714</v>
      </c>
      <c r="BE70" s="91">
        <f t="shared" si="39"/>
        <v>7.785714285714286</v>
      </c>
      <c r="BF70" s="91">
        <f t="shared" si="45"/>
        <v>0.065</v>
      </c>
      <c r="BG70" s="80">
        <f t="shared" si="40"/>
        <v>0.2861635220125786</v>
      </c>
      <c r="BH70"/>
      <c r="BI70" s="91">
        <f>AT70/AP70</f>
        <v>10.303030303030303</v>
      </c>
      <c r="BJ70" s="80">
        <f t="shared" si="41"/>
        <v>8.553459119496855</v>
      </c>
      <c r="BK70" s="91">
        <v>1.6343778670844487</v>
      </c>
      <c r="BL70" s="91">
        <f t="shared" si="46"/>
        <v>1.0973947773821198</v>
      </c>
      <c r="BM70" s="92">
        <f t="shared" si="47"/>
        <v>25.901639344262296</v>
      </c>
      <c r="BN70" s="92">
        <f t="shared" si="48"/>
        <v>1.9053441076960238</v>
      </c>
      <c r="BO70" s="91">
        <f t="shared" si="49"/>
        <v>53.906042565550514</v>
      </c>
      <c r="BV70" s="92"/>
      <c r="BW70" s="91">
        <f>AA70/2.5</f>
        <v>5.12</v>
      </c>
      <c r="BX70" s="91">
        <f>AB70/7.5</f>
        <v>3.2</v>
      </c>
      <c r="BY70" s="91"/>
      <c r="BZ70" s="91">
        <f>AD70/7.4</f>
        <v>1.8243243243243243</v>
      </c>
      <c r="CA70" s="91"/>
      <c r="CB70" s="91">
        <f>AF70/1.02</f>
        <v>0.8333333333333333</v>
      </c>
      <c r="CD70" s="91"/>
      <c r="CE70" s="91">
        <f>AI70/4.55</f>
        <v>0.5714285714285715</v>
      </c>
      <c r="CF70" s="91"/>
      <c r="CG70" s="91">
        <f>AK70/2.97</f>
        <v>0.5723905723905723</v>
      </c>
      <c r="CH70" s="91"/>
      <c r="CI70" s="91">
        <f>AM70/3.05</f>
        <v>0.518032786885246</v>
      </c>
      <c r="CJ70" s="91"/>
      <c r="CK70" s="91">
        <f>AO70/28</f>
        <v>0.5678571428571428</v>
      </c>
      <c r="CL70" s="91">
        <f>CB70/(0.964*(10^(0.5*(LOG(BZ70)+LOG(CE70)))))</f>
        <v>0.8466613213093211</v>
      </c>
      <c r="CM70" s="89">
        <f>CL70/CI70</f>
        <v>1.6343778670844487</v>
      </c>
    </row>
    <row r="71" spans="1:91" s="89" customFormat="1" ht="13.5">
      <c r="A71" s="89" t="s">
        <v>293</v>
      </c>
      <c r="B71" s="89">
        <v>6.94</v>
      </c>
      <c r="C71" s="89">
        <v>125.047</v>
      </c>
      <c r="D71" s="90">
        <v>0</v>
      </c>
      <c r="E71" s="89">
        <v>3</v>
      </c>
      <c r="F71" s="89" t="s">
        <v>351</v>
      </c>
      <c r="G71" s="89">
        <v>54.25</v>
      </c>
      <c r="H71" s="89">
        <v>1</v>
      </c>
      <c r="I71" s="89">
        <v>17.3</v>
      </c>
      <c r="J71" s="89">
        <v>8.16</v>
      </c>
      <c r="K71" s="91">
        <f>J71/1.1113</f>
        <v>7.342751732205525</v>
      </c>
      <c r="M71" s="89">
        <v>0.14</v>
      </c>
      <c r="N71" s="89">
        <v>3.72</v>
      </c>
      <c r="O71" s="89">
        <v>7.87</v>
      </c>
      <c r="P71" s="89">
        <v>3.5</v>
      </c>
      <c r="Q71" s="89">
        <v>1.75</v>
      </c>
      <c r="R71" s="89">
        <v>0.3</v>
      </c>
      <c r="S71" s="89">
        <v>0.84</v>
      </c>
      <c r="U71" s="91">
        <f t="shared" si="42"/>
        <v>98.01275173220553</v>
      </c>
      <c r="V71" s="89">
        <v>29</v>
      </c>
      <c r="W71" s="89">
        <v>375</v>
      </c>
      <c r="X71" s="89">
        <v>5.65</v>
      </c>
      <c r="Y71" s="89">
        <v>502</v>
      </c>
      <c r="Z71" s="89">
        <v>120</v>
      </c>
      <c r="AA71" s="89">
        <v>14</v>
      </c>
      <c r="AB71" s="89">
        <v>24</v>
      </c>
      <c r="AD71" s="89">
        <v>19.5</v>
      </c>
      <c r="AF71" s="89">
        <v>1.4</v>
      </c>
      <c r="AI71" s="89">
        <v>4.5</v>
      </c>
      <c r="AK71" s="89">
        <v>2.7</v>
      </c>
      <c r="AM71" s="89">
        <v>2.42</v>
      </c>
      <c r="AO71" s="89">
        <v>27</v>
      </c>
      <c r="AP71" s="89">
        <v>22.5</v>
      </c>
      <c r="AQ71" s="89">
        <v>16</v>
      </c>
      <c r="AR71" s="89">
        <v>39</v>
      </c>
      <c r="AS71" s="89">
        <v>22</v>
      </c>
      <c r="AT71" s="89">
        <v>220</v>
      </c>
      <c r="BC71" s="92">
        <f t="shared" si="43"/>
        <v>18.59259259259259</v>
      </c>
      <c r="BD71" s="92">
        <f t="shared" si="44"/>
        <v>4.183333333333334</v>
      </c>
      <c r="BE71" s="91">
        <f t="shared" si="39"/>
        <v>3.125</v>
      </c>
      <c r="BF71" s="91">
        <f t="shared" si="45"/>
        <v>0.04708333333333334</v>
      </c>
      <c r="BG71" s="80">
        <f t="shared" si="40"/>
        <v>0.20925925925925928</v>
      </c>
      <c r="BH71"/>
      <c r="BI71" s="91">
        <f>AT71/AP71</f>
        <v>9.777777777777779</v>
      </c>
      <c r="BJ71" s="80">
        <f t="shared" si="41"/>
        <v>8.148148148148149</v>
      </c>
      <c r="BK71" s="91">
        <v>1.1115609953902588</v>
      </c>
      <c r="BL71" s="91">
        <f t="shared" si="46"/>
        <v>1.2694248317658683</v>
      </c>
      <c r="BM71" s="92">
        <f t="shared" si="47"/>
        <v>17.3</v>
      </c>
      <c r="BN71" s="92">
        <f t="shared" si="48"/>
        <v>1.973857992528367</v>
      </c>
      <c r="BO71" s="91">
        <f t="shared" si="49"/>
        <v>53.0271267802617</v>
      </c>
      <c r="BV71" s="92"/>
      <c r="BW71" s="91">
        <f>AA71/2.5</f>
        <v>5.6</v>
      </c>
      <c r="BX71" s="91">
        <f>AB71/7.5</f>
        <v>3.2</v>
      </c>
      <c r="BY71" s="91"/>
      <c r="BZ71" s="91">
        <f>AD71/7.4</f>
        <v>2.635135135135135</v>
      </c>
      <c r="CA71" s="91"/>
      <c r="CB71" s="91">
        <f>AF71/1.02</f>
        <v>1.372549019607843</v>
      </c>
      <c r="CD71" s="91"/>
      <c r="CE71" s="91">
        <f>AI71/4.55</f>
        <v>0.989010989010989</v>
      </c>
      <c r="CF71" s="91"/>
      <c r="CG71" s="91">
        <f>AK71/2.97</f>
        <v>0.9090909090909091</v>
      </c>
      <c r="CH71" s="91"/>
      <c r="CI71" s="91">
        <f>AM71/3.05</f>
        <v>0.7934426229508197</v>
      </c>
      <c r="CJ71" s="91"/>
      <c r="CK71" s="91">
        <f>AO71/28</f>
        <v>0.9642857142857143</v>
      </c>
      <c r="CL71" s="91">
        <f>CB71/(0.964*(10^(0.5*(LOG(BZ71)+LOG(CE71)))))</f>
        <v>0.881959871752271</v>
      </c>
      <c r="CM71" s="89">
        <f>CL71/CI71</f>
        <v>1.1115609953902588</v>
      </c>
    </row>
    <row r="72" spans="1:91" s="89" customFormat="1" ht="13.5">
      <c r="A72" s="89" t="s">
        <v>352</v>
      </c>
      <c r="B72" s="89">
        <v>6.84</v>
      </c>
      <c r="C72" s="89">
        <v>125.406</v>
      </c>
      <c r="D72" s="90">
        <v>0</v>
      </c>
      <c r="E72" s="89">
        <v>2</v>
      </c>
      <c r="F72" s="89" t="s">
        <v>353</v>
      </c>
      <c r="G72" s="89">
        <v>50.4</v>
      </c>
      <c r="H72" s="89">
        <v>0.93</v>
      </c>
      <c r="I72" s="89">
        <v>18.85</v>
      </c>
      <c r="K72" s="91">
        <v>9.412399892018358</v>
      </c>
      <c r="M72" s="89">
        <v>0.19</v>
      </c>
      <c r="N72" s="89">
        <v>4.14</v>
      </c>
      <c r="O72" s="89">
        <v>10.54</v>
      </c>
      <c r="P72" s="89">
        <v>2.85</v>
      </c>
      <c r="Q72" s="89">
        <v>1.88</v>
      </c>
      <c r="R72" s="89">
        <v>0.34</v>
      </c>
      <c r="S72" s="89">
        <v>0.28</v>
      </c>
      <c r="U72" s="91">
        <f t="shared" si="42"/>
        <v>99.81239989201836</v>
      </c>
      <c r="V72" s="89">
        <v>33</v>
      </c>
      <c r="W72" s="89">
        <v>387</v>
      </c>
      <c r="X72" s="89">
        <v>2.45</v>
      </c>
      <c r="Y72" s="89">
        <v>693</v>
      </c>
      <c r="Z72" s="89">
        <v>64</v>
      </c>
      <c r="AA72" s="89">
        <v>9.4</v>
      </c>
      <c r="AB72" s="89">
        <v>21</v>
      </c>
      <c r="AD72" s="89">
        <v>15.5</v>
      </c>
      <c r="AF72" s="89">
        <v>1.05</v>
      </c>
      <c r="AI72" s="89">
        <v>3.5</v>
      </c>
      <c r="AK72" s="89">
        <v>2.2</v>
      </c>
      <c r="AM72" s="89">
        <v>1.88</v>
      </c>
      <c r="AO72" s="89">
        <v>20</v>
      </c>
      <c r="AP72" s="89">
        <v>26</v>
      </c>
      <c r="AQ72" s="89">
        <v>10</v>
      </c>
      <c r="AR72" s="89">
        <v>4</v>
      </c>
      <c r="AS72" s="89">
        <v>30</v>
      </c>
      <c r="AT72" s="89">
        <v>319</v>
      </c>
      <c r="BC72" s="92">
        <f t="shared" si="43"/>
        <v>34.65</v>
      </c>
      <c r="BD72" s="92">
        <f t="shared" si="44"/>
        <v>10.828125</v>
      </c>
      <c r="BE72" s="91">
        <f t="shared" si="39"/>
        <v>6.046875</v>
      </c>
      <c r="BF72" s="91">
        <f t="shared" si="45"/>
        <v>0.03828125</v>
      </c>
      <c r="BG72" s="80">
        <f t="shared" si="40"/>
        <v>0.12250000000000001</v>
      </c>
      <c r="BH72"/>
      <c r="BI72" s="91">
        <f>AT72/AP72</f>
        <v>12.26923076923077</v>
      </c>
      <c r="BJ72" s="80">
        <f t="shared" si="41"/>
        <v>15.95</v>
      </c>
      <c r="BK72" s="91">
        <v>1.3648212332366572</v>
      </c>
      <c r="BL72" s="91">
        <f t="shared" si="46"/>
        <v>1.373313762404445</v>
      </c>
      <c r="BM72" s="92">
        <f t="shared" si="47"/>
        <v>20.268817204301076</v>
      </c>
      <c r="BN72" s="92">
        <f t="shared" si="48"/>
        <v>2.2735265439657875</v>
      </c>
      <c r="BO72" s="91">
        <f t="shared" si="49"/>
        <v>49.49729616452988</v>
      </c>
      <c r="BV72" s="92"/>
      <c r="BW72" s="91">
        <f>AA72/2.5</f>
        <v>3.7600000000000002</v>
      </c>
      <c r="BX72" s="91">
        <f>AB72/7.5</f>
        <v>2.8</v>
      </c>
      <c r="BY72" s="91"/>
      <c r="BZ72" s="91">
        <f>AD72/7.4</f>
        <v>2.0945945945945943</v>
      </c>
      <c r="CA72" s="91"/>
      <c r="CB72" s="91">
        <f>AF72/1.02</f>
        <v>1.0294117647058825</v>
      </c>
      <c r="CD72" s="91"/>
      <c r="CE72" s="91">
        <f>AI72/4.55</f>
        <v>0.7692307692307693</v>
      </c>
      <c r="CF72" s="91"/>
      <c r="CG72" s="91">
        <f>AK72/2.97</f>
        <v>0.7407407407407407</v>
      </c>
      <c r="CH72" s="91"/>
      <c r="CI72" s="91">
        <f>AM72/3.05</f>
        <v>0.6163934426229508</v>
      </c>
      <c r="CJ72" s="91"/>
      <c r="CK72" s="91">
        <f>AO72/28</f>
        <v>0.7142857142857143</v>
      </c>
      <c r="CL72" s="91">
        <f>CB72/(0.964*(10^(0.5*(LOG(BZ72)+LOG(CE72)))))</f>
        <v>0.8412668585196444</v>
      </c>
      <c r="CM72" s="89">
        <f>CL72/CI72</f>
        <v>1.3648212332366572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P247"/>
  <sheetViews>
    <sheetView zoomScalePageLayoutView="0" workbookViewId="0" topLeftCell="A1">
      <selection activeCell="A2" sqref="A2"/>
    </sheetView>
  </sheetViews>
  <sheetFormatPr defaultColWidth="11.00390625" defaultRowHeight="12.75"/>
  <cols>
    <col min="1" max="16384" width="10.875" style="101" customWidth="1"/>
  </cols>
  <sheetData>
    <row r="1" spans="1:75" ht="12.75">
      <c r="A1" s="99" t="s">
        <v>364</v>
      </c>
      <c r="BW1" s="99" t="s">
        <v>1130</v>
      </c>
    </row>
    <row r="2" spans="1:91" s="1" customFormat="1" ht="15.75">
      <c r="A2" s="1" t="s">
        <v>231</v>
      </c>
      <c r="B2" s="1" t="s">
        <v>232</v>
      </c>
      <c r="C2" s="1" t="s">
        <v>233</v>
      </c>
      <c r="D2" s="13" t="s">
        <v>234</v>
      </c>
      <c r="E2" s="1" t="s">
        <v>235</v>
      </c>
      <c r="F2" s="1" t="s">
        <v>236</v>
      </c>
      <c r="G2" s="1" t="s">
        <v>237</v>
      </c>
      <c r="H2" s="1" t="s">
        <v>238</v>
      </c>
      <c r="I2" s="1" t="s">
        <v>239</v>
      </c>
      <c r="J2" s="1" t="s">
        <v>240</v>
      </c>
      <c r="K2" s="1" t="s">
        <v>241</v>
      </c>
      <c r="L2" s="1" t="s">
        <v>242</v>
      </c>
      <c r="M2" s="1" t="s">
        <v>243</v>
      </c>
      <c r="N2" s="1" t="s">
        <v>244</v>
      </c>
      <c r="O2" s="1" t="s">
        <v>245</v>
      </c>
      <c r="P2" s="1" t="s">
        <v>246</v>
      </c>
      <c r="Q2" s="1" t="s">
        <v>247</v>
      </c>
      <c r="R2" s="1" t="s">
        <v>248</v>
      </c>
      <c r="S2" s="1" t="s">
        <v>249</v>
      </c>
      <c r="T2" s="1" t="s">
        <v>250</v>
      </c>
      <c r="U2" s="1" t="s">
        <v>251</v>
      </c>
      <c r="V2" s="1" t="s">
        <v>252</v>
      </c>
      <c r="W2" s="1" t="s">
        <v>253</v>
      </c>
      <c r="X2" s="1" t="s">
        <v>254</v>
      </c>
      <c r="Y2" s="1" t="s">
        <v>255</v>
      </c>
      <c r="Z2" s="1" t="s">
        <v>256</v>
      </c>
      <c r="AA2" s="1" t="s">
        <v>257</v>
      </c>
      <c r="AB2" s="1" t="s">
        <v>258</v>
      </c>
      <c r="AC2" s="1" t="s">
        <v>259</v>
      </c>
      <c r="AD2" s="1" t="s">
        <v>260</v>
      </c>
      <c r="AE2" s="1" t="s">
        <v>301</v>
      </c>
      <c r="AF2" s="1" t="s">
        <v>302</v>
      </c>
      <c r="AG2" s="1" t="s">
        <v>303</v>
      </c>
      <c r="AH2" s="1" t="s">
        <v>304</v>
      </c>
      <c r="AI2" s="1" t="s">
        <v>305</v>
      </c>
      <c r="AJ2" s="1" t="s">
        <v>306</v>
      </c>
      <c r="AK2" s="1" t="s">
        <v>307</v>
      </c>
      <c r="AL2" s="1" t="s">
        <v>308</v>
      </c>
      <c r="AM2" s="1" t="s">
        <v>309</v>
      </c>
      <c r="AN2" s="1" t="s">
        <v>310</v>
      </c>
      <c r="AO2" s="100" t="s">
        <v>311</v>
      </c>
      <c r="AP2" s="100" t="s">
        <v>312</v>
      </c>
      <c r="AQ2" s="100" t="s">
        <v>313</v>
      </c>
      <c r="AR2" s="100" t="s">
        <v>314</v>
      </c>
      <c r="AS2" s="100" t="s">
        <v>315</v>
      </c>
      <c r="AT2" s="100" t="s">
        <v>316</v>
      </c>
      <c r="AU2" s="100" t="s">
        <v>317</v>
      </c>
      <c r="AV2" s="100" t="s">
        <v>318</v>
      </c>
      <c r="AW2" s="100" t="s">
        <v>319</v>
      </c>
      <c r="AX2" s="1" t="s">
        <v>320</v>
      </c>
      <c r="AY2" s="1" t="s">
        <v>321</v>
      </c>
      <c r="AZ2" s="1" t="s">
        <v>322</v>
      </c>
      <c r="BA2" s="1" t="s">
        <v>323</v>
      </c>
      <c r="BB2" s="1" t="s">
        <v>324</v>
      </c>
      <c r="BC2" s="1" t="s">
        <v>325</v>
      </c>
      <c r="BD2" s="1" t="s">
        <v>326</v>
      </c>
      <c r="BE2" s="3" t="s">
        <v>327</v>
      </c>
      <c r="BF2" s="4" t="s">
        <v>328</v>
      </c>
      <c r="BG2" s="5" t="s">
        <v>329</v>
      </c>
      <c r="BH2" s="5" t="s">
        <v>330</v>
      </c>
      <c r="BI2" s="6" t="s">
        <v>331</v>
      </c>
      <c r="BJ2" s="5" t="s">
        <v>332</v>
      </c>
      <c r="BK2" s="7" t="s">
        <v>333</v>
      </c>
      <c r="BL2" s="3" t="s">
        <v>334</v>
      </c>
      <c r="BM2" s="3" t="s">
        <v>335</v>
      </c>
      <c r="BN2" s="3" t="s">
        <v>336</v>
      </c>
      <c r="BO2" s="3" t="s">
        <v>337</v>
      </c>
      <c r="BP2" s="8" t="s">
        <v>338</v>
      </c>
      <c r="BQ2" s="8" t="s">
        <v>339</v>
      </c>
      <c r="BR2" s="9" t="s">
        <v>340</v>
      </c>
      <c r="BS2" s="10" t="s">
        <v>341</v>
      </c>
      <c r="BT2" s="10" t="s">
        <v>342</v>
      </c>
      <c r="BU2" s="10" t="s">
        <v>261</v>
      </c>
      <c r="BV2" s="10"/>
      <c r="BW2" s="1" t="s">
        <v>262</v>
      </c>
      <c r="BX2" s="1" t="s">
        <v>263</v>
      </c>
      <c r="BY2" s="1" t="s">
        <v>264</v>
      </c>
      <c r="BZ2" s="1" t="s">
        <v>265</v>
      </c>
      <c r="CA2" s="1" t="s">
        <v>266</v>
      </c>
      <c r="CB2" s="1" t="s">
        <v>267</v>
      </c>
      <c r="CC2" s="1" t="s">
        <v>268</v>
      </c>
      <c r="CD2" s="1" t="s">
        <v>269</v>
      </c>
      <c r="CE2" s="1" t="s">
        <v>270</v>
      </c>
      <c r="CF2" s="1" t="s">
        <v>271</v>
      </c>
      <c r="CG2" s="1" t="s">
        <v>272</v>
      </c>
      <c r="CH2" s="1" t="s">
        <v>273</v>
      </c>
      <c r="CI2" s="1" t="s">
        <v>274</v>
      </c>
      <c r="CJ2" s="1" t="s">
        <v>275</v>
      </c>
      <c r="CK2" s="1" t="s">
        <v>276</v>
      </c>
      <c r="CL2" s="11" t="s">
        <v>277</v>
      </c>
      <c r="CM2" s="11" t="s">
        <v>333</v>
      </c>
    </row>
    <row r="3" spans="1:94" ht="13.5">
      <c r="A3" s="3" t="s">
        <v>365</v>
      </c>
      <c r="B3" s="1">
        <v>-8.42</v>
      </c>
      <c r="C3" s="1">
        <v>116.47</v>
      </c>
      <c r="D3" s="1">
        <v>0</v>
      </c>
      <c r="E3" s="1">
        <v>2</v>
      </c>
      <c r="F3" s="1" t="s">
        <v>366</v>
      </c>
      <c r="G3" s="1">
        <v>49.47</v>
      </c>
      <c r="H3" s="1">
        <v>1.28</v>
      </c>
      <c r="I3" s="1">
        <v>17.93</v>
      </c>
      <c r="J3" s="14"/>
      <c r="K3" s="1">
        <v>9.6</v>
      </c>
      <c r="L3" s="1"/>
      <c r="M3" s="1">
        <v>0.2</v>
      </c>
      <c r="N3" s="1">
        <v>6.6</v>
      </c>
      <c r="O3" s="1">
        <v>10.39</v>
      </c>
      <c r="P3" s="1">
        <v>2.99</v>
      </c>
      <c r="Q3" s="1">
        <v>1.26</v>
      </c>
      <c r="R3" s="1">
        <v>0.26</v>
      </c>
      <c r="S3" s="1"/>
      <c r="T3" s="1">
        <v>0.83</v>
      </c>
      <c r="U3" s="1">
        <v>91.21</v>
      </c>
      <c r="V3" s="1">
        <v>22</v>
      </c>
      <c r="W3" s="1">
        <v>441</v>
      </c>
      <c r="X3" s="1">
        <v>5</v>
      </c>
      <c r="Y3" s="1">
        <v>497</v>
      </c>
      <c r="Z3" s="1">
        <v>73</v>
      </c>
      <c r="AA3" s="1">
        <v>12.6</v>
      </c>
      <c r="AB3" s="1">
        <v>30.2</v>
      </c>
      <c r="AC3" s="1">
        <v>3.6</v>
      </c>
      <c r="AD3" s="1">
        <v>17.3</v>
      </c>
      <c r="AE3" s="1">
        <v>4.5</v>
      </c>
      <c r="AF3" s="1">
        <v>1.3</v>
      </c>
      <c r="AG3" s="1">
        <v>4.7</v>
      </c>
      <c r="AH3" s="1"/>
      <c r="AI3" s="1">
        <v>4.3</v>
      </c>
      <c r="AJ3" s="1"/>
      <c r="AK3" s="1">
        <v>2.5</v>
      </c>
      <c r="AL3" s="1"/>
      <c r="AM3" s="1">
        <v>2</v>
      </c>
      <c r="AN3" s="1"/>
      <c r="AO3" s="1">
        <v>21</v>
      </c>
      <c r="AP3" s="1">
        <v>33</v>
      </c>
      <c r="AQ3" s="1">
        <v>76</v>
      </c>
      <c r="AR3" s="1">
        <v>259</v>
      </c>
      <c r="AS3" s="1"/>
      <c r="AT3" s="1">
        <v>313</v>
      </c>
      <c r="AU3" s="1"/>
      <c r="AV3" s="1"/>
      <c r="AW3" s="1"/>
      <c r="AX3" s="1">
        <v>0.23</v>
      </c>
      <c r="AY3" s="1">
        <v>6.83</v>
      </c>
      <c r="AZ3" s="1">
        <v>2.17</v>
      </c>
      <c r="BA3" s="1"/>
      <c r="BB3" s="1">
        <v>4</v>
      </c>
      <c r="BC3" s="1">
        <v>23.66666666666667</v>
      </c>
      <c r="BD3" s="1">
        <v>6.808219178082192</v>
      </c>
      <c r="BE3" s="1">
        <v>6.041095890410959</v>
      </c>
      <c r="BF3" s="25">
        <v>0.0684931506849315</v>
      </c>
      <c r="BG3" s="26">
        <v>0.238095238095238</v>
      </c>
      <c r="BH3" s="25">
        <v>0.0935616438356164</v>
      </c>
      <c r="BI3" s="1">
        <v>9.484848484848483</v>
      </c>
      <c r="BJ3" s="26">
        <v>14.90476190476191</v>
      </c>
      <c r="BK3" s="11">
        <v>1.3147997776172078</v>
      </c>
      <c r="BL3" s="1">
        <v>1.403984521658901</v>
      </c>
      <c r="BM3" s="1">
        <v>14.0078125</v>
      </c>
      <c r="BN3" s="1">
        <v>1.454545454545455</v>
      </c>
      <c r="BO3" s="1">
        <v>60.5044734289102</v>
      </c>
      <c r="BP3" s="21">
        <v>0.70395</v>
      </c>
      <c r="BQ3" s="21">
        <v>0.512883</v>
      </c>
      <c r="BR3" s="11">
        <v>4.779200917606197</v>
      </c>
      <c r="BS3" s="14"/>
      <c r="BT3" s="14"/>
      <c r="BU3" s="14"/>
      <c r="BV3" s="16"/>
      <c r="BW3" s="1">
        <v>5.04</v>
      </c>
      <c r="BX3" s="1">
        <v>4.026666666666666</v>
      </c>
      <c r="BY3" s="1">
        <v>2.7272727272727275</v>
      </c>
      <c r="BZ3" s="1">
        <v>2.337837837837838</v>
      </c>
      <c r="CA3" s="1">
        <v>1.7110266159695817</v>
      </c>
      <c r="CB3" s="1">
        <v>1.2745098039215692</v>
      </c>
      <c r="CC3" s="1">
        <v>1.2771739130434778</v>
      </c>
      <c r="CD3" s="1"/>
      <c r="CE3" s="1">
        <v>0.945054945054945</v>
      </c>
      <c r="CF3" s="1"/>
      <c r="CG3" s="1">
        <v>0.841750841750842</v>
      </c>
      <c r="CH3" s="1"/>
      <c r="CI3" s="1">
        <v>0.655737704918033</v>
      </c>
      <c r="CJ3" s="1"/>
      <c r="CK3" s="1">
        <v>0.75</v>
      </c>
      <c r="CL3" s="11">
        <v>0.862163788601448</v>
      </c>
      <c r="CM3" s="11">
        <v>1.3147997776172078</v>
      </c>
      <c r="CN3" s="1"/>
      <c r="CO3" s="1"/>
      <c r="CP3" s="1"/>
    </row>
    <row r="4" spans="1:94" ht="13.5">
      <c r="A4" s="3" t="s">
        <v>365</v>
      </c>
      <c r="B4" s="1">
        <v>-8.42</v>
      </c>
      <c r="C4" s="1">
        <v>116.47</v>
      </c>
      <c r="D4" s="1">
        <v>0</v>
      </c>
      <c r="E4" s="1">
        <v>2</v>
      </c>
      <c r="F4" s="1" t="s">
        <v>367</v>
      </c>
      <c r="G4" s="1">
        <v>51.7</v>
      </c>
      <c r="H4" s="1">
        <v>1.22</v>
      </c>
      <c r="I4" s="1">
        <v>18.28</v>
      </c>
      <c r="J4" s="1">
        <v>1.59</v>
      </c>
      <c r="K4" s="1">
        <v>9.560756771348872</v>
      </c>
      <c r="L4" s="1">
        <v>8.13</v>
      </c>
      <c r="M4" s="1">
        <v>0.19</v>
      </c>
      <c r="N4" s="1">
        <v>4.57</v>
      </c>
      <c r="O4" s="1">
        <v>9.02</v>
      </c>
      <c r="P4" s="1">
        <v>3.47</v>
      </c>
      <c r="Q4" s="1">
        <v>1.59</v>
      </c>
      <c r="R4" s="1">
        <v>0.23</v>
      </c>
      <c r="S4" s="1"/>
      <c r="T4" s="1">
        <v>0.7</v>
      </c>
      <c r="U4" s="1">
        <v>100.69</v>
      </c>
      <c r="V4" s="1">
        <v>25</v>
      </c>
      <c r="W4" s="1"/>
      <c r="X4" s="1"/>
      <c r="Y4" s="1">
        <v>469</v>
      </c>
      <c r="Z4" s="1">
        <v>103</v>
      </c>
      <c r="AA4" s="1"/>
      <c r="AB4" s="1"/>
      <c r="AC4" s="1"/>
      <c r="AD4" s="1"/>
      <c r="AE4" s="1"/>
      <c r="AF4" s="1"/>
      <c r="AG4" s="1"/>
      <c r="AH4" s="1"/>
      <c r="AI4" s="1"/>
      <c r="AJ4" s="1"/>
      <c r="AK4" s="1"/>
      <c r="AL4" s="1"/>
      <c r="AM4" s="1"/>
      <c r="AN4" s="1"/>
      <c r="AO4" s="1">
        <v>32</v>
      </c>
      <c r="AP4" s="1">
        <v>25</v>
      </c>
      <c r="AQ4" s="1">
        <v>5</v>
      </c>
      <c r="AR4" s="1">
        <v>39</v>
      </c>
      <c r="AS4" s="1"/>
      <c r="AT4" s="1"/>
      <c r="AU4" s="1"/>
      <c r="AV4" s="1"/>
      <c r="AW4" s="1"/>
      <c r="AX4" s="1"/>
      <c r="AY4" s="1"/>
      <c r="AZ4" s="1"/>
      <c r="BA4" s="1"/>
      <c r="BB4" s="1"/>
      <c r="BC4" s="1">
        <v>14.65625</v>
      </c>
      <c r="BD4" s="1">
        <v>4.553398058252427</v>
      </c>
      <c r="BE4" s="14"/>
      <c r="BF4" s="14"/>
      <c r="BG4" s="14"/>
      <c r="BH4" s="14"/>
      <c r="BI4" s="14"/>
      <c r="BJ4" s="14"/>
      <c r="BK4" s="14"/>
      <c r="BL4" s="1">
        <v>1.3035776640307162</v>
      </c>
      <c r="BM4" s="1">
        <v>14.983606557377053</v>
      </c>
      <c r="BN4" s="1">
        <v>2.0920693153936254</v>
      </c>
      <c r="BO4" s="1">
        <v>51.5762190312316</v>
      </c>
      <c r="BP4" s="14"/>
      <c r="BQ4" s="14"/>
      <c r="BR4" s="102"/>
      <c r="BS4" s="14"/>
      <c r="BT4" s="14"/>
      <c r="BU4" s="14"/>
      <c r="BV4" s="16"/>
      <c r="BW4" s="1"/>
      <c r="BX4" s="1"/>
      <c r="BY4" s="1"/>
      <c r="BZ4" s="1"/>
      <c r="CA4" s="1"/>
      <c r="CB4" s="1"/>
      <c r="CC4" s="1"/>
      <c r="CD4" s="1"/>
      <c r="CE4" s="1"/>
      <c r="CF4" s="1"/>
      <c r="CG4" s="1"/>
      <c r="CH4" s="1"/>
      <c r="CI4" s="1"/>
      <c r="CJ4" s="1"/>
      <c r="CK4" s="1">
        <v>1.1428571428571432</v>
      </c>
      <c r="CL4" s="11"/>
      <c r="CM4" s="11"/>
      <c r="CN4" s="1"/>
      <c r="CO4" s="1"/>
      <c r="CP4" s="1"/>
    </row>
    <row r="5" spans="1:94" ht="13.5">
      <c r="A5" s="3" t="s">
        <v>365</v>
      </c>
      <c r="B5" s="1">
        <v>-8.42</v>
      </c>
      <c r="C5" s="1">
        <v>116.47</v>
      </c>
      <c r="D5" s="1">
        <v>0</v>
      </c>
      <c r="E5" s="1">
        <v>2</v>
      </c>
      <c r="F5" s="1" t="s">
        <v>368</v>
      </c>
      <c r="G5" s="1">
        <v>55.09</v>
      </c>
      <c r="H5" s="1">
        <v>0.95</v>
      </c>
      <c r="I5" s="1">
        <v>18.78</v>
      </c>
      <c r="J5" s="14"/>
      <c r="K5" s="1">
        <v>8.33</v>
      </c>
      <c r="L5" s="14"/>
      <c r="M5" s="1">
        <v>0.18</v>
      </c>
      <c r="N5" s="1">
        <v>3.23</v>
      </c>
      <c r="O5" s="1">
        <v>7.43</v>
      </c>
      <c r="P5" s="1">
        <v>3.69</v>
      </c>
      <c r="Q5" s="1">
        <v>1.59</v>
      </c>
      <c r="R5" s="1">
        <v>0.27</v>
      </c>
      <c r="S5" s="1"/>
      <c r="T5" s="1">
        <v>2.13</v>
      </c>
      <c r="U5" s="1">
        <v>101.67</v>
      </c>
      <c r="V5" s="1">
        <v>37</v>
      </c>
      <c r="W5" s="1">
        <v>504</v>
      </c>
      <c r="X5" s="1">
        <v>5</v>
      </c>
      <c r="Y5" s="1">
        <v>495</v>
      </c>
      <c r="Z5" s="1">
        <v>122</v>
      </c>
      <c r="AA5" s="1">
        <v>12.8</v>
      </c>
      <c r="AB5" s="1">
        <v>27.5</v>
      </c>
      <c r="AC5" s="1">
        <v>4.24</v>
      </c>
      <c r="AD5" s="1">
        <v>16.9</v>
      </c>
      <c r="AE5" s="1">
        <v>4.09</v>
      </c>
      <c r="AF5" s="1">
        <v>1.24</v>
      </c>
      <c r="AG5" s="1">
        <v>4.12</v>
      </c>
      <c r="AH5" s="1"/>
      <c r="AI5" s="1">
        <v>4.13</v>
      </c>
      <c r="AJ5" s="1"/>
      <c r="AK5" s="1">
        <v>2.65</v>
      </c>
      <c r="AL5" s="1"/>
      <c r="AM5" s="1">
        <v>2.69</v>
      </c>
      <c r="AN5" s="1"/>
      <c r="AO5" s="1">
        <v>29</v>
      </c>
      <c r="AP5" s="1">
        <v>20</v>
      </c>
      <c r="AQ5" s="1">
        <v>2</v>
      </c>
      <c r="AR5" s="1">
        <v>27</v>
      </c>
      <c r="AS5" s="1"/>
      <c r="AT5" s="1">
        <v>186</v>
      </c>
      <c r="AU5" s="1"/>
      <c r="AV5" s="1"/>
      <c r="AW5" s="1"/>
      <c r="AX5" s="1">
        <v>0.54</v>
      </c>
      <c r="AY5" s="1">
        <v>3.17</v>
      </c>
      <c r="AZ5" s="1">
        <v>0.95</v>
      </c>
      <c r="BA5" s="1"/>
      <c r="BB5" s="1">
        <v>3.07</v>
      </c>
      <c r="BC5" s="1">
        <v>17.06896551724138</v>
      </c>
      <c r="BD5" s="1">
        <v>4.057377049180328</v>
      </c>
      <c r="BE5" s="1">
        <v>4.131147540983607</v>
      </c>
      <c r="BF5" s="25">
        <v>0.040983606557377</v>
      </c>
      <c r="BG5" s="26">
        <v>0.172413793103448</v>
      </c>
      <c r="BH5" s="25">
        <v>0.025983606557377</v>
      </c>
      <c r="BI5" s="1">
        <v>9.3</v>
      </c>
      <c r="BJ5" s="26">
        <v>6.413793103448277</v>
      </c>
      <c r="BK5" s="11">
        <v>1.044625430870356</v>
      </c>
      <c r="BL5" s="1">
        <v>1.134208385933946</v>
      </c>
      <c r="BM5" s="1">
        <v>19.768421052631577</v>
      </c>
      <c r="BN5" s="1">
        <v>2.5789473684210527</v>
      </c>
      <c r="BO5" s="1">
        <v>46.352541312076774</v>
      </c>
      <c r="BP5" s="21">
        <v>0.70401</v>
      </c>
      <c r="BQ5" s="21">
        <v>0.512884</v>
      </c>
      <c r="BR5" s="11">
        <v>4.798707860127481</v>
      </c>
      <c r="BS5" s="14"/>
      <c r="BT5" s="14"/>
      <c r="BU5" s="14"/>
      <c r="BV5" s="16"/>
      <c r="BW5" s="1">
        <v>5.12</v>
      </c>
      <c r="BX5" s="1">
        <v>3.666666666666666</v>
      </c>
      <c r="BY5" s="1">
        <v>3.212121212121213</v>
      </c>
      <c r="BZ5" s="1">
        <v>2.2837837837837833</v>
      </c>
      <c r="CA5" s="1">
        <v>1.555133079847909</v>
      </c>
      <c r="CB5" s="1">
        <v>1.2156862745098038</v>
      </c>
      <c r="CC5" s="1">
        <v>1.1195652173913038</v>
      </c>
      <c r="CD5" s="1"/>
      <c r="CE5" s="1">
        <v>0.907692307692308</v>
      </c>
      <c r="CF5" s="1"/>
      <c r="CG5" s="1">
        <v>0.892255892255892</v>
      </c>
      <c r="CH5" s="1"/>
      <c r="CI5" s="1">
        <v>0.881967213114754</v>
      </c>
      <c r="CJ5" s="1"/>
      <c r="CK5" s="1">
        <v>1.0357142857142856</v>
      </c>
      <c r="CL5" s="11">
        <v>0.921325380013527</v>
      </c>
      <c r="CM5" s="11">
        <v>1.044625430870356</v>
      </c>
      <c r="CN5" s="1"/>
      <c r="CO5" s="1"/>
      <c r="CP5" s="1"/>
    </row>
    <row r="6" spans="1:94" ht="13.5">
      <c r="A6" s="3" t="s">
        <v>365</v>
      </c>
      <c r="B6" s="1">
        <v>-8.42</v>
      </c>
      <c r="C6" s="1">
        <v>116.47</v>
      </c>
      <c r="D6" s="1">
        <v>0</v>
      </c>
      <c r="E6" s="1">
        <v>2</v>
      </c>
      <c r="F6" s="1" t="s">
        <v>369</v>
      </c>
      <c r="G6" s="1">
        <v>65.03</v>
      </c>
      <c r="H6" s="1">
        <v>0.67</v>
      </c>
      <c r="I6" s="1">
        <v>16.85</v>
      </c>
      <c r="J6" s="14"/>
      <c r="K6" s="1">
        <v>3.68</v>
      </c>
      <c r="L6" s="14"/>
      <c r="M6" s="1">
        <v>0.14</v>
      </c>
      <c r="N6" s="1">
        <v>1.23</v>
      </c>
      <c r="O6" s="1">
        <v>3.04</v>
      </c>
      <c r="P6" s="1">
        <v>4.88</v>
      </c>
      <c r="Q6" s="1">
        <v>3.81</v>
      </c>
      <c r="R6" s="1">
        <v>0.23</v>
      </c>
      <c r="S6" s="1"/>
      <c r="T6" s="1">
        <v>1.04</v>
      </c>
      <c r="U6" s="1">
        <v>100.6</v>
      </c>
      <c r="V6" s="1">
        <v>96</v>
      </c>
      <c r="W6" s="1">
        <v>836</v>
      </c>
      <c r="X6" s="1">
        <v>13</v>
      </c>
      <c r="Y6" s="1">
        <v>331</v>
      </c>
      <c r="Z6" s="1">
        <v>276</v>
      </c>
      <c r="AA6" s="1">
        <v>26</v>
      </c>
      <c r="AB6" s="1">
        <v>56.5</v>
      </c>
      <c r="AC6" s="1">
        <v>6.32</v>
      </c>
      <c r="AD6" s="1">
        <v>25.1</v>
      </c>
      <c r="AE6" s="1">
        <v>4.98</v>
      </c>
      <c r="AF6" s="1">
        <v>1.26</v>
      </c>
      <c r="AG6" s="1">
        <v>4.96</v>
      </c>
      <c r="AH6" s="1"/>
      <c r="AI6" s="1">
        <v>4.75</v>
      </c>
      <c r="AJ6" s="1"/>
      <c r="AK6" s="1">
        <v>3.22</v>
      </c>
      <c r="AL6" s="1"/>
      <c r="AM6" s="1">
        <v>3.23</v>
      </c>
      <c r="AN6" s="1"/>
      <c r="AO6" s="1">
        <v>41</v>
      </c>
      <c r="AP6" s="1">
        <v>10</v>
      </c>
      <c r="AQ6" s="1">
        <v>2</v>
      </c>
      <c r="AR6" s="1">
        <v>29</v>
      </c>
      <c r="AS6" s="1"/>
      <c r="AT6" s="1">
        <v>39</v>
      </c>
      <c r="AU6" s="1"/>
      <c r="AV6" s="1"/>
      <c r="AW6" s="1"/>
      <c r="AX6" s="1">
        <v>2.97</v>
      </c>
      <c r="AY6" s="1">
        <v>10.9</v>
      </c>
      <c r="AZ6" s="1">
        <v>2.96</v>
      </c>
      <c r="BA6" s="1"/>
      <c r="BB6" s="1">
        <v>5.85</v>
      </c>
      <c r="BC6" s="1">
        <v>8.073170731707316</v>
      </c>
      <c r="BD6" s="1">
        <v>1.1992753623188412</v>
      </c>
      <c r="BE6" s="1">
        <v>3.028985507246377</v>
      </c>
      <c r="BF6" s="25">
        <v>0.0471014492753623</v>
      </c>
      <c r="BG6" s="26">
        <v>0.317073170731707</v>
      </c>
      <c r="BH6" s="25">
        <v>0.0394927536231884</v>
      </c>
      <c r="BI6" s="1">
        <v>3.9</v>
      </c>
      <c r="BJ6" s="26">
        <v>0.951219512195122</v>
      </c>
      <c r="BK6" s="11">
        <v>0.730153151952038</v>
      </c>
      <c r="BL6" s="1">
        <v>1.0492190151777339</v>
      </c>
      <c r="BM6" s="1">
        <v>25.14925373134328</v>
      </c>
      <c r="BN6" s="1">
        <v>2.9918699186991864</v>
      </c>
      <c r="BO6" s="1">
        <v>42.6859677097251</v>
      </c>
      <c r="BP6" s="21">
        <v>0.70398</v>
      </c>
      <c r="BQ6" s="21">
        <v>0.51289</v>
      </c>
      <c r="BR6" s="11">
        <v>4.915749515250756</v>
      </c>
      <c r="BS6" s="14"/>
      <c r="BT6" s="14"/>
      <c r="BU6" s="14"/>
      <c r="BV6" s="16"/>
      <c r="BW6" s="1">
        <v>10.4</v>
      </c>
      <c r="BX6" s="1">
        <v>7.533333333333334</v>
      </c>
      <c r="BY6" s="1">
        <v>4.787878787878788</v>
      </c>
      <c r="BZ6" s="1">
        <v>3.391891891891892</v>
      </c>
      <c r="CA6" s="1">
        <v>1.8935361216730042</v>
      </c>
      <c r="CB6" s="1">
        <v>1.2352941176470587</v>
      </c>
      <c r="CC6" s="1">
        <v>1.347826086956522</v>
      </c>
      <c r="CD6" s="1"/>
      <c r="CE6" s="1">
        <v>1.043956043956044</v>
      </c>
      <c r="CF6" s="1"/>
      <c r="CG6" s="1">
        <v>1.0841750841750841</v>
      </c>
      <c r="CH6" s="1"/>
      <c r="CI6" s="1">
        <v>1.0590163934426229</v>
      </c>
      <c r="CJ6" s="1"/>
      <c r="CK6" s="1">
        <v>1.4642857142857142</v>
      </c>
      <c r="CL6" s="11">
        <v>0.773244157641011</v>
      </c>
      <c r="CM6" s="11">
        <v>0.730153151952038</v>
      </c>
      <c r="CN6" s="1"/>
      <c r="CO6" s="1"/>
      <c r="CP6" s="1"/>
    </row>
    <row r="7" spans="1:94" ht="13.5">
      <c r="A7" s="3" t="s">
        <v>365</v>
      </c>
      <c r="B7" s="1">
        <v>-8.42</v>
      </c>
      <c r="C7" s="1">
        <v>116.47</v>
      </c>
      <c r="D7" s="1">
        <v>0</v>
      </c>
      <c r="E7" s="1">
        <v>2</v>
      </c>
      <c r="F7" s="1" t="s">
        <v>370</v>
      </c>
      <c r="G7" s="1">
        <v>47.95</v>
      </c>
      <c r="H7" s="1">
        <v>0.83</v>
      </c>
      <c r="I7" s="1">
        <v>13.78</v>
      </c>
      <c r="J7" s="1">
        <v>1.69</v>
      </c>
      <c r="K7" s="1">
        <v>10.16074147394943</v>
      </c>
      <c r="L7" s="1">
        <v>8.64</v>
      </c>
      <c r="M7" s="1">
        <v>0.17</v>
      </c>
      <c r="N7" s="1">
        <v>10.61</v>
      </c>
      <c r="O7" s="1">
        <v>13.14</v>
      </c>
      <c r="P7" s="1">
        <v>1.78</v>
      </c>
      <c r="Q7" s="1">
        <v>1.2</v>
      </c>
      <c r="R7" s="1">
        <v>0.21</v>
      </c>
      <c r="S7" s="1"/>
      <c r="T7" s="1">
        <v>3.08</v>
      </c>
      <c r="U7" s="1">
        <v>103.08</v>
      </c>
      <c r="V7" s="1">
        <v>31</v>
      </c>
      <c r="W7" s="1"/>
      <c r="X7" s="1"/>
      <c r="Y7" s="1">
        <v>556</v>
      </c>
      <c r="Z7" s="1">
        <v>49</v>
      </c>
      <c r="AA7" s="1"/>
      <c r="AB7" s="1"/>
      <c r="AC7" s="1"/>
      <c r="AD7" s="1"/>
      <c r="AE7" s="1"/>
      <c r="AF7" s="1"/>
      <c r="AG7" s="1"/>
      <c r="AH7" s="1"/>
      <c r="AI7" s="1"/>
      <c r="AJ7" s="1"/>
      <c r="AK7" s="1"/>
      <c r="AL7" s="1"/>
      <c r="AM7" s="1"/>
      <c r="AN7" s="1"/>
      <c r="AO7" s="1">
        <v>16</v>
      </c>
      <c r="AP7" s="1">
        <v>36</v>
      </c>
      <c r="AQ7" s="1">
        <v>125</v>
      </c>
      <c r="AR7" s="1">
        <v>307</v>
      </c>
      <c r="AS7" s="1"/>
      <c r="AT7" s="1"/>
      <c r="AU7" s="1"/>
      <c r="AV7" s="1"/>
      <c r="AW7" s="1"/>
      <c r="AX7" s="1"/>
      <c r="AY7" s="1"/>
      <c r="AZ7" s="1"/>
      <c r="BA7" s="1"/>
      <c r="BB7" s="1"/>
      <c r="BC7" s="1">
        <v>34.75</v>
      </c>
      <c r="BD7" s="1">
        <v>11.3469387755102</v>
      </c>
      <c r="BE7" s="14"/>
      <c r="BF7" s="14"/>
      <c r="BG7" s="14"/>
      <c r="BH7" s="14"/>
      <c r="BI7" s="14"/>
      <c r="BJ7" s="14"/>
      <c r="BK7" s="14"/>
      <c r="BL7" s="1">
        <v>2.0404860687862465</v>
      </c>
      <c r="BM7" s="1">
        <v>16.602409638554217</v>
      </c>
      <c r="BN7" s="1">
        <v>0.957657066347731</v>
      </c>
      <c r="BO7" s="1">
        <v>69.94097812450585</v>
      </c>
      <c r="BP7" s="14"/>
      <c r="BQ7" s="14"/>
      <c r="BR7" s="102"/>
      <c r="BS7" s="14"/>
      <c r="BT7" s="14"/>
      <c r="BU7" s="14"/>
      <c r="BV7" s="16"/>
      <c r="BW7" s="1"/>
      <c r="BX7" s="1"/>
      <c r="BY7" s="1"/>
      <c r="BZ7" s="1"/>
      <c r="CA7" s="1"/>
      <c r="CB7" s="1"/>
      <c r="CC7" s="1"/>
      <c r="CD7" s="1"/>
      <c r="CE7" s="1"/>
      <c r="CF7" s="1"/>
      <c r="CG7" s="1"/>
      <c r="CH7" s="1"/>
      <c r="CI7" s="1"/>
      <c r="CJ7" s="1"/>
      <c r="CK7" s="1">
        <v>0.571428571428571</v>
      </c>
      <c r="CL7" s="11"/>
      <c r="CM7" s="11"/>
      <c r="CN7" s="1"/>
      <c r="CO7" s="1"/>
      <c r="CP7" s="1"/>
    </row>
    <row r="8" spans="1:94" ht="13.5">
      <c r="A8" s="3" t="s">
        <v>365</v>
      </c>
      <c r="B8" s="1">
        <v>-8.42</v>
      </c>
      <c r="C8" s="1">
        <v>116.47</v>
      </c>
      <c r="D8" s="1">
        <v>0</v>
      </c>
      <c r="E8" s="1">
        <v>2</v>
      </c>
      <c r="F8" s="1" t="s">
        <v>371</v>
      </c>
      <c r="G8" s="1">
        <v>48.33</v>
      </c>
      <c r="H8" s="1">
        <v>0.91</v>
      </c>
      <c r="I8" s="1">
        <v>15.34</v>
      </c>
      <c r="J8" s="1">
        <v>1.73</v>
      </c>
      <c r="K8" s="1">
        <v>10.366735354989654</v>
      </c>
      <c r="L8" s="1">
        <v>8.81</v>
      </c>
      <c r="M8" s="1">
        <v>0.2</v>
      </c>
      <c r="N8" s="1">
        <v>8.39</v>
      </c>
      <c r="O8" s="1">
        <v>12.3</v>
      </c>
      <c r="P8" s="1">
        <v>2.42</v>
      </c>
      <c r="Q8" s="1">
        <v>1.29</v>
      </c>
      <c r="R8" s="1">
        <v>0.28</v>
      </c>
      <c r="S8" s="1"/>
      <c r="T8" s="1">
        <v>2.27</v>
      </c>
      <c r="U8" s="1">
        <v>102.27</v>
      </c>
      <c r="V8" s="1">
        <v>38</v>
      </c>
      <c r="W8" s="1"/>
      <c r="X8" s="1">
        <v>4</v>
      </c>
      <c r="Y8" s="1">
        <v>611</v>
      </c>
      <c r="Z8" s="1">
        <v>57</v>
      </c>
      <c r="AA8" s="1"/>
      <c r="AB8" s="1"/>
      <c r="AC8" s="1"/>
      <c r="AD8" s="1"/>
      <c r="AE8" s="1"/>
      <c r="AF8" s="1"/>
      <c r="AG8" s="1"/>
      <c r="AH8" s="1"/>
      <c r="AI8" s="1"/>
      <c r="AJ8" s="1"/>
      <c r="AK8" s="1"/>
      <c r="AL8" s="1"/>
      <c r="AM8" s="1"/>
      <c r="AN8" s="1"/>
      <c r="AO8" s="1">
        <v>18</v>
      </c>
      <c r="AP8" s="1">
        <v>39</v>
      </c>
      <c r="AQ8" s="1">
        <v>57</v>
      </c>
      <c r="AR8" s="1">
        <v>190</v>
      </c>
      <c r="AS8" s="1"/>
      <c r="AT8" s="1"/>
      <c r="AU8" s="1"/>
      <c r="AV8" s="1"/>
      <c r="AW8" s="1"/>
      <c r="AX8" s="1"/>
      <c r="AY8" s="1"/>
      <c r="AZ8" s="1"/>
      <c r="BA8" s="1"/>
      <c r="BB8" s="1"/>
      <c r="BC8" s="1">
        <v>33.94444444444443</v>
      </c>
      <c r="BD8" s="1">
        <v>10.719298245614029</v>
      </c>
      <c r="BE8" s="14"/>
      <c r="BF8" s="25">
        <v>0.0701754385964912</v>
      </c>
      <c r="BG8" s="26">
        <v>0.222222222222222</v>
      </c>
      <c r="BH8" s="14"/>
      <c r="BI8" s="14"/>
      <c r="BJ8" s="14"/>
      <c r="BK8" s="14"/>
      <c r="BL8" s="1">
        <v>1.808403775683758</v>
      </c>
      <c r="BM8" s="1">
        <v>16.857142857142858</v>
      </c>
      <c r="BN8" s="1">
        <v>1.235606120976121</v>
      </c>
      <c r="BO8" s="1">
        <v>64.32875208186583</v>
      </c>
      <c r="BP8" s="14"/>
      <c r="BQ8" s="14"/>
      <c r="BR8" s="102"/>
      <c r="BS8" s="14"/>
      <c r="BT8" s="14"/>
      <c r="BU8" s="14"/>
      <c r="BV8" s="16"/>
      <c r="BW8" s="1"/>
      <c r="BX8" s="1"/>
      <c r="BY8" s="1"/>
      <c r="BZ8" s="1"/>
      <c r="CA8" s="1"/>
      <c r="CB8" s="1"/>
      <c r="CC8" s="1"/>
      <c r="CD8" s="1"/>
      <c r="CE8" s="1"/>
      <c r="CF8" s="1"/>
      <c r="CG8" s="1"/>
      <c r="CH8" s="1"/>
      <c r="CI8" s="1"/>
      <c r="CJ8" s="1"/>
      <c r="CK8" s="1">
        <v>0.642857142857143</v>
      </c>
      <c r="CL8" s="11"/>
      <c r="CM8" s="11"/>
      <c r="CN8" s="1"/>
      <c r="CO8" s="1"/>
      <c r="CP8" s="1"/>
    </row>
    <row r="9" spans="1:94" ht="13.5">
      <c r="A9" s="3" t="s">
        <v>365</v>
      </c>
      <c r="B9" s="1">
        <v>-8.42</v>
      </c>
      <c r="C9" s="1">
        <v>116.47</v>
      </c>
      <c r="D9" s="1">
        <v>0</v>
      </c>
      <c r="E9" s="1">
        <v>2</v>
      </c>
      <c r="F9" s="1" t="s">
        <v>372</v>
      </c>
      <c r="G9" s="1">
        <v>49.43</v>
      </c>
      <c r="H9" s="1">
        <v>1</v>
      </c>
      <c r="I9" s="1">
        <v>18.85</v>
      </c>
      <c r="J9" s="1">
        <v>1.58</v>
      </c>
      <c r="K9" s="1">
        <v>9.501758301088815</v>
      </c>
      <c r="L9" s="1">
        <v>8.08</v>
      </c>
      <c r="M9" s="1">
        <v>0.18</v>
      </c>
      <c r="N9" s="1">
        <v>5.93</v>
      </c>
      <c r="O9" s="1">
        <v>10.14</v>
      </c>
      <c r="P9" s="1">
        <v>3.6</v>
      </c>
      <c r="Q9" s="1">
        <v>0.99</v>
      </c>
      <c r="R9" s="1">
        <v>0.2</v>
      </c>
      <c r="S9" s="1"/>
      <c r="T9" s="1">
        <v>0.58</v>
      </c>
      <c r="U9" s="1">
        <v>100.56</v>
      </c>
      <c r="V9" s="1">
        <v>18</v>
      </c>
      <c r="W9" s="1"/>
      <c r="X9" s="1">
        <v>2</v>
      </c>
      <c r="Y9" s="1">
        <v>522</v>
      </c>
      <c r="Z9" s="1">
        <v>43</v>
      </c>
      <c r="AA9" s="1"/>
      <c r="AB9" s="1"/>
      <c r="AC9" s="1"/>
      <c r="AD9" s="1"/>
      <c r="AE9" s="1"/>
      <c r="AF9" s="1"/>
      <c r="AG9" s="1"/>
      <c r="AH9" s="1"/>
      <c r="AI9" s="1"/>
      <c r="AJ9" s="1"/>
      <c r="AK9" s="1"/>
      <c r="AL9" s="1"/>
      <c r="AM9" s="1"/>
      <c r="AN9" s="1"/>
      <c r="AO9" s="1">
        <v>18</v>
      </c>
      <c r="AP9" s="1">
        <v>31</v>
      </c>
      <c r="AQ9" s="1">
        <v>23</v>
      </c>
      <c r="AR9" s="1">
        <v>71</v>
      </c>
      <c r="AS9" s="1"/>
      <c r="AT9" s="1"/>
      <c r="AU9" s="1"/>
      <c r="AV9" s="1"/>
      <c r="AW9" s="1"/>
      <c r="AX9" s="1"/>
      <c r="AY9" s="1"/>
      <c r="AZ9" s="1"/>
      <c r="BA9" s="1"/>
      <c r="BB9" s="1"/>
      <c r="BC9" s="1">
        <v>29</v>
      </c>
      <c r="BD9" s="1">
        <v>12.139534883720932</v>
      </c>
      <c r="BE9" s="14"/>
      <c r="BF9" s="25">
        <v>0.0465116279069767</v>
      </c>
      <c r="BG9" s="26">
        <v>0.111111111111111</v>
      </c>
      <c r="BH9" s="14"/>
      <c r="BI9" s="14"/>
      <c r="BJ9" s="14"/>
      <c r="BK9" s="14"/>
      <c r="BL9" s="1">
        <v>1.34907946556206</v>
      </c>
      <c r="BM9" s="1">
        <v>18.85</v>
      </c>
      <c r="BN9" s="1">
        <v>1.6023201182274558</v>
      </c>
      <c r="BO9" s="1">
        <v>58.170358011712445</v>
      </c>
      <c r="BP9" s="14"/>
      <c r="BQ9" s="14"/>
      <c r="BR9" s="102"/>
      <c r="BS9" s="14"/>
      <c r="BT9" s="14"/>
      <c r="BU9" s="14"/>
      <c r="BV9" s="16"/>
      <c r="BW9" s="1"/>
      <c r="BX9" s="1"/>
      <c r="BY9" s="1"/>
      <c r="BZ9" s="1"/>
      <c r="CA9" s="1"/>
      <c r="CB9" s="1"/>
      <c r="CC9" s="1"/>
      <c r="CD9" s="1"/>
      <c r="CE9" s="1"/>
      <c r="CF9" s="1"/>
      <c r="CG9" s="1"/>
      <c r="CH9" s="1"/>
      <c r="CI9" s="1"/>
      <c r="CJ9" s="1"/>
      <c r="CK9" s="1">
        <v>0.642857142857143</v>
      </c>
      <c r="CL9" s="11"/>
      <c r="CM9" s="11"/>
      <c r="CN9" s="1"/>
      <c r="CO9" s="1"/>
      <c r="CP9" s="1"/>
    </row>
    <row r="10" spans="1:94" ht="13.5">
      <c r="A10" s="3" t="s">
        <v>365</v>
      </c>
      <c r="B10" s="1">
        <v>-8.42</v>
      </c>
      <c r="C10" s="1">
        <v>116.47</v>
      </c>
      <c r="D10" s="1">
        <v>0</v>
      </c>
      <c r="E10" s="1">
        <v>2</v>
      </c>
      <c r="F10" s="1" t="s">
        <v>373</v>
      </c>
      <c r="G10" s="1">
        <v>50.71</v>
      </c>
      <c r="H10" s="1">
        <v>1.26</v>
      </c>
      <c r="I10" s="1">
        <v>17.72</v>
      </c>
      <c r="J10" s="1">
        <v>1.7</v>
      </c>
      <c r="K10" s="1">
        <v>10.179739944209492</v>
      </c>
      <c r="L10" s="1">
        <v>8.65</v>
      </c>
      <c r="M10" s="1">
        <v>0.19</v>
      </c>
      <c r="N10" s="1">
        <v>4.49</v>
      </c>
      <c r="O10" s="1">
        <v>9.44</v>
      </c>
      <c r="P10" s="1">
        <v>4.05</v>
      </c>
      <c r="Q10" s="1">
        <v>1.43</v>
      </c>
      <c r="R10" s="1">
        <v>0.31</v>
      </c>
      <c r="S10" s="1"/>
      <c r="T10" s="1">
        <v>0.9</v>
      </c>
      <c r="U10" s="1">
        <v>100.85</v>
      </c>
      <c r="V10" s="1">
        <v>29</v>
      </c>
      <c r="W10" s="1"/>
      <c r="X10" s="1">
        <v>4</v>
      </c>
      <c r="Y10" s="1">
        <v>491</v>
      </c>
      <c r="Z10" s="1">
        <v>106</v>
      </c>
      <c r="AA10" s="1"/>
      <c r="AB10" s="1"/>
      <c r="AC10" s="1"/>
      <c r="AD10" s="1"/>
      <c r="AE10" s="1"/>
      <c r="AF10" s="1"/>
      <c r="AG10" s="1"/>
      <c r="AH10" s="1"/>
      <c r="AI10" s="1"/>
      <c r="AJ10" s="1"/>
      <c r="AK10" s="1"/>
      <c r="AL10" s="1"/>
      <c r="AM10" s="1"/>
      <c r="AN10" s="1"/>
      <c r="AO10" s="1">
        <v>25</v>
      </c>
      <c r="AP10" s="1">
        <v>36</v>
      </c>
      <c r="AQ10" s="1">
        <v>34</v>
      </c>
      <c r="AR10" s="1">
        <v>114</v>
      </c>
      <c r="AS10" s="1"/>
      <c r="AT10" s="1"/>
      <c r="AU10" s="1"/>
      <c r="AV10" s="1"/>
      <c r="AW10" s="1"/>
      <c r="AX10" s="1"/>
      <c r="AY10" s="1"/>
      <c r="AZ10" s="1"/>
      <c r="BA10" s="1"/>
      <c r="BB10" s="1"/>
      <c r="BC10" s="1">
        <v>19.64</v>
      </c>
      <c r="BD10" s="1">
        <v>4.632075471698112</v>
      </c>
      <c r="BE10" s="14"/>
      <c r="BF10" s="25">
        <v>0.0377358490566038</v>
      </c>
      <c r="BG10" s="26">
        <v>0.16</v>
      </c>
      <c r="BH10" s="14"/>
      <c r="BI10" s="14"/>
      <c r="BJ10" s="14"/>
      <c r="BK10" s="14"/>
      <c r="BL10" s="1">
        <v>1.431940874990417</v>
      </c>
      <c r="BM10" s="1">
        <v>14.063492063492061</v>
      </c>
      <c r="BN10" s="1">
        <v>2.267202660180286</v>
      </c>
      <c r="BO10" s="1">
        <v>49.56692521304029</v>
      </c>
      <c r="BP10" s="14"/>
      <c r="BQ10" s="14"/>
      <c r="BR10" s="102"/>
      <c r="BS10" s="14"/>
      <c r="BT10" s="14"/>
      <c r="BU10" s="14"/>
      <c r="BV10" s="16"/>
      <c r="BW10" s="1"/>
      <c r="BX10" s="1"/>
      <c r="BY10" s="1"/>
      <c r="BZ10" s="1"/>
      <c r="CA10" s="1"/>
      <c r="CB10" s="1"/>
      <c r="CC10" s="1"/>
      <c r="CD10" s="1"/>
      <c r="CE10" s="1"/>
      <c r="CF10" s="1"/>
      <c r="CG10" s="1"/>
      <c r="CH10" s="1"/>
      <c r="CI10" s="1"/>
      <c r="CJ10" s="1"/>
      <c r="CK10" s="1">
        <v>0.892857142857143</v>
      </c>
      <c r="CL10" s="11"/>
      <c r="CM10" s="11"/>
      <c r="CN10" s="1"/>
      <c r="CO10" s="1"/>
      <c r="CP10" s="1"/>
    </row>
    <row r="11" spans="1:94" ht="13.5">
      <c r="A11" s="3" t="s">
        <v>365</v>
      </c>
      <c r="B11" s="1">
        <v>-8.42</v>
      </c>
      <c r="C11" s="1">
        <v>116.47</v>
      </c>
      <c r="D11" s="1">
        <v>0</v>
      </c>
      <c r="E11" s="1">
        <v>2</v>
      </c>
      <c r="F11" s="1" t="s">
        <v>374</v>
      </c>
      <c r="G11" s="1">
        <v>52.03</v>
      </c>
      <c r="H11" s="1">
        <v>1.09</v>
      </c>
      <c r="I11" s="1">
        <v>18.26</v>
      </c>
      <c r="J11" s="1">
        <v>1.57</v>
      </c>
      <c r="K11" s="1">
        <v>9.40275983082876</v>
      </c>
      <c r="L11" s="1">
        <v>7.99</v>
      </c>
      <c r="M11" s="1">
        <v>0.16</v>
      </c>
      <c r="N11" s="1">
        <v>3.5</v>
      </c>
      <c r="O11" s="1">
        <v>8.97</v>
      </c>
      <c r="P11" s="1">
        <v>4.08</v>
      </c>
      <c r="Q11" s="1">
        <v>2</v>
      </c>
      <c r="R11" s="1">
        <v>0.35</v>
      </c>
      <c r="S11" s="1"/>
      <c r="T11" s="1">
        <v>1.09</v>
      </c>
      <c r="U11" s="1">
        <v>101.09</v>
      </c>
      <c r="V11" s="1">
        <v>51</v>
      </c>
      <c r="W11" s="1"/>
      <c r="X11" s="1">
        <v>5</v>
      </c>
      <c r="Y11" s="1">
        <v>527</v>
      </c>
      <c r="Z11" s="1">
        <v>173</v>
      </c>
      <c r="AA11" s="1"/>
      <c r="AB11" s="1"/>
      <c r="AC11" s="1"/>
      <c r="AD11" s="1"/>
      <c r="AE11" s="1"/>
      <c r="AF11" s="1"/>
      <c r="AG11" s="1"/>
      <c r="AH11" s="1"/>
      <c r="AI11" s="1"/>
      <c r="AJ11" s="1"/>
      <c r="AK11" s="1"/>
      <c r="AL11" s="1"/>
      <c r="AM11" s="1"/>
      <c r="AN11" s="1"/>
      <c r="AO11" s="1">
        <v>30</v>
      </c>
      <c r="AP11" s="1">
        <v>25</v>
      </c>
      <c r="AQ11" s="1">
        <v>19</v>
      </c>
      <c r="AR11" s="1">
        <v>68</v>
      </c>
      <c r="AS11" s="1"/>
      <c r="AT11" s="1"/>
      <c r="AU11" s="1"/>
      <c r="AV11" s="1"/>
      <c r="AW11" s="1"/>
      <c r="AX11" s="1"/>
      <c r="AY11" s="1"/>
      <c r="AZ11" s="1"/>
      <c r="BA11" s="1"/>
      <c r="BB11" s="1"/>
      <c r="BC11" s="1">
        <v>17.56666666666667</v>
      </c>
      <c r="BD11" s="1">
        <v>3.046242774566474</v>
      </c>
      <c r="BE11" s="14"/>
      <c r="BF11" s="25">
        <v>0.0289017341040462</v>
      </c>
      <c r="BG11" s="26">
        <v>0.166666666666667</v>
      </c>
      <c r="BH11" s="14"/>
      <c r="BI11" s="14"/>
      <c r="BJ11" s="14"/>
      <c r="BK11" s="14"/>
      <c r="BL11" s="1">
        <v>1.37928773578793</v>
      </c>
      <c r="BM11" s="1">
        <v>16.752293577981643</v>
      </c>
      <c r="BN11" s="1">
        <v>2.6865028088082172</v>
      </c>
      <c r="BO11" s="1">
        <v>45.33815609581137</v>
      </c>
      <c r="BP11" s="14"/>
      <c r="BQ11" s="14"/>
      <c r="BR11" s="102"/>
      <c r="BS11" s="14"/>
      <c r="BT11" s="14"/>
      <c r="BU11" s="14"/>
      <c r="BV11" s="16"/>
      <c r="BW11" s="1"/>
      <c r="BX11" s="1"/>
      <c r="BY11" s="1"/>
      <c r="BZ11" s="1"/>
      <c r="CA11" s="1"/>
      <c r="CB11" s="1"/>
      <c r="CC11" s="1"/>
      <c r="CD11" s="1"/>
      <c r="CE11" s="1"/>
      <c r="CF11" s="1"/>
      <c r="CG11" s="1"/>
      <c r="CH11" s="1"/>
      <c r="CI11" s="1"/>
      <c r="CJ11" s="1"/>
      <c r="CK11" s="1">
        <v>1.0714285714285712</v>
      </c>
      <c r="CL11" s="11"/>
      <c r="CM11" s="11"/>
      <c r="CN11" s="1"/>
      <c r="CO11" s="1"/>
      <c r="CP11" s="1"/>
    </row>
    <row r="12" spans="1:94" ht="13.5">
      <c r="A12" s="3" t="s">
        <v>365</v>
      </c>
      <c r="B12" s="1">
        <v>-8.42</v>
      </c>
      <c r="C12" s="1">
        <v>116.47</v>
      </c>
      <c r="D12" s="1">
        <v>0</v>
      </c>
      <c r="E12" s="1">
        <v>2</v>
      </c>
      <c r="F12" s="1" t="s">
        <v>375</v>
      </c>
      <c r="G12" s="1">
        <v>50.43</v>
      </c>
      <c r="H12" s="1">
        <v>1</v>
      </c>
      <c r="I12" s="1">
        <v>18.34</v>
      </c>
      <c r="J12" s="14"/>
      <c r="K12" s="1">
        <v>10.2</v>
      </c>
      <c r="L12" s="14"/>
      <c r="M12" s="1">
        <v>0.22</v>
      </c>
      <c r="N12" s="1">
        <v>5.64</v>
      </c>
      <c r="O12" s="1">
        <v>9.94</v>
      </c>
      <c r="P12" s="1">
        <v>3.01</v>
      </c>
      <c r="Q12" s="1">
        <v>1</v>
      </c>
      <c r="R12" s="1">
        <v>0.2</v>
      </c>
      <c r="S12" s="1"/>
      <c r="T12" s="1">
        <v>1.33</v>
      </c>
      <c r="U12" s="1">
        <v>99.98</v>
      </c>
      <c r="V12" s="1">
        <v>16</v>
      </c>
      <c r="W12" s="1">
        <v>393</v>
      </c>
      <c r="X12" s="1">
        <v>4</v>
      </c>
      <c r="Y12" s="1">
        <v>490</v>
      </c>
      <c r="Z12" s="1">
        <v>60</v>
      </c>
      <c r="AA12" s="1"/>
      <c r="AB12" s="1"/>
      <c r="AC12" s="1"/>
      <c r="AD12" s="1"/>
      <c r="AE12" s="1"/>
      <c r="AF12" s="1"/>
      <c r="AG12" s="1"/>
      <c r="AH12" s="1"/>
      <c r="AI12" s="1"/>
      <c r="AJ12" s="1"/>
      <c r="AK12" s="1"/>
      <c r="AL12" s="1"/>
      <c r="AM12" s="1"/>
      <c r="AN12" s="1"/>
      <c r="AO12" s="1">
        <v>23</v>
      </c>
      <c r="AP12" s="1">
        <v>35</v>
      </c>
      <c r="AQ12" s="1">
        <v>23</v>
      </c>
      <c r="AR12" s="1">
        <v>29</v>
      </c>
      <c r="AS12" s="1"/>
      <c r="AT12" s="1"/>
      <c r="AU12" s="1"/>
      <c r="AV12" s="1"/>
      <c r="AW12" s="1"/>
      <c r="AX12" s="1"/>
      <c r="AY12" s="1"/>
      <c r="AZ12" s="1"/>
      <c r="BA12" s="1"/>
      <c r="BB12" s="1"/>
      <c r="BC12" s="1">
        <v>21.30434782608696</v>
      </c>
      <c r="BD12" s="1">
        <v>8.166666666666668</v>
      </c>
      <c r="BE12" s="1">
        <v>6.55</v>
      </c>
      <c r="BF12" s="25">
        <v>0.0666666666666667</v>
      </c>
      <c r="BG12" s="26">
        <v>0.173913043478261</v>
      </c>
      <c r="BH12" s="14"/>
      <c r="BI12" s="14"/>
      <c r="BJ12" s="14"/>
      <c r="BK12" s="14"/>
      <c r="BL12" s="1">
        <v>1.3144348986007939</v>
      </c>
      <c r="BM12" s="1">
        <v>18.34</v>
      </c>
      <c r="BN12" s="1">
        <v>1.808510638297872</v>
      </c>
      <c r="BO12" s="1">
        <v>55.199131246259896</v>
      </c>
      <c r="BP12" s="21">
        <v>0.70399</v>
      </c>
      <c r="BQ12" s="21">
        <v>0.51289</v>
      </c>
      <c r="BR12" s="11">
        <v>4.915749515250756</v>
      </c>
      <c r="BS12" s="14"/>
      <c r="BT12" s="14"/>
      <c r="BU12" s="14"/>
      <c r="BV12" s="16"/>
      <c r="BW12" s="1"/>
      <c r="BX12" s="1"/>
      <c r="BY12" s="1"/>
      <c r="BZ12" s="1"/>
      <c r="CA12" s="1"/>
      <c r="CB12" s="1"/>
      <c r="CC12" s="1"/>
      <c r="CD12" s="1"/>
      <c r="CE12" s="1"/>
      <c r="CF12" s="1"/>
      <c r="CG12" s="1"/>
      <c r="CH12" s="1"/>
      <c r="CI12" s="1"/>
      <c r="CJ12" s="1"/>
      <c r="CK12" s="1">
        <v>0.821428571428571</v>
      </c>
      <c r="CL12" s="11"/>
      <c r="CM12" s="11"/>
      <c r="CN12" s="1"/>
      <c r="CO12" s="1"/>
      <c r="CP12" s="1"/>
    </row>
    <row r="13" spans="1:94" ht="13.5">
      <c r="A13" s="3" t="s">
        <v>365</v>
      </c>
      <c r="B13" s="1">
        <v>-8.42</v>
      </c>
      <c r="C13" s="1">
        <v>116.47</v>
      </c>
      <c r="D13" s="1">
        <v>0</v>
      </c>
      <c r="E13" s="1">
        <v>2</v>
      </c>
      <c r="F13" s="1" t="s">
        <v>376</v>
      </c>
      <c r="G13" s="1">
        <v>52.97</v>
      </c>
      <c r="H13" s="1">
        <v>0.96</v>
      </c>
      <c r="I13" s="1">
        <v>19.35</v>
      </c>
      <c r="J13" s="1">
        <v>1.51</v>
      </c>
      <c r="K13" s="1">
        <v>9.018769009268425</v>
      </c>
      <c r="L13" s="1">
        <v>7.66</v>
      </c>
      <c r="M13" s="1">
        <v>0.18</v>
      </c>
      <c r="N13" s="1">
        <v>2.91</v>
      </c>
      <c r="O13" s="1">
        <v>8.47</v>
      </c>
      <c r="P13" s="1">
        <v>4.05</v>
      </c>
      <c r="Q13" s="1">
        <v>1.69</v>
      </c>
      <c r="R13" s="1">
        <v>0.24</v>
      </c>
      <c r="S13" s="1"/>
      <c r="T13" s="1">
        <v>1.67</v>
      </c>
      <c r="U13" s="1">
        <v>101.66</v>
      </c>
      <c r="V13" s="1">
        <v>38</v>
      </c>
      <c r="W13" s="1"/>
      <c r="X13" s="1">
        <v>5</v>
      </c>
      <c r="Y13" s="1">
        <v>442</v>
      </c>
      <c r="Z13" s="1">
        <v>124</v>
      </c>
      <c r="AA13" s="1"/>
      <c r="AB13" s="1"/>
      <c r="AC13" s="1"/>
      <c r="AD13" s="1"/>
      <c r="AE13" s="1"/>
      <c r="AF13" s="1"/>
      <c r="AG13" s="1"/>
      <c r="AH13" s="1"/>
      <c r="AI13" s="1"/>
      <c r="AJ13" s="1"/>
      <c r="AK13" s="1"/>
      <c r="AL13" s="1"/>
      <c r="AM13" s="1"/>
      <c r="AN13" s="1"/>
      <c r="AO13" s="1">
        <v>28</v>
      </c>
      <c r="AP13" s="1">
        <v>23</v>
      </c>
      <c r="AQ13" s="1">
        <v>3</v>
      </c>
      <c r="AR13" s="1">
        <v>28</v>
      </c>
      <c r="AS13" s="1"/>
      <c r="AT13" s="1"/>
      <c r="AU13" s="1"/>
      <c r="AV13" s="1"/>
      <c r="AW13" s="1"/>
      <c r="AX13" s="1"/>
      <c r="AY13" s="1"/>
      <c r="AZ13" s="1"/>
      <c r="BA13" s="1"/>
      <c r="BB13" s="1"/>
      <c r="BC13" s="1">
        <v>15.785714285714292</v>
      </c>
      <c r="BD13" s="1">
        <v>3.564516129032258</v>
      </c>
      <c r="BE13" s="14"/>
      <c r="BF13" s="25">
        <v>0.0403225806451613</v>
      </c>
      <c r="BG13" s="26">
        <v>0.178571428571429</v>
      </c>
      <c r="BH13" s="14"/>
      <c r="BI13" s="14"/>
      <c r="BJ13" s="14"/>
      <c r="BK13" s="14"/>
      <c r="BL13" s="1">
        <v>1.2347185045405693</v>
      </c>
      <c r="BM13" s="1">
        <v>20.15625</v>
      </c>
      <c r="BN13" s="1">
        <v>3.099233336518359</v>
      </c>
      <c r="BO13" s="1">
        <v>41.825730702043046</v>
      </c>
      <c r="BP13" s="14"/>
      <c r="BQ13" s="14"/>
      <c r="BR13" s="102"/>
      <c r="BS13" s="14"/>
      <c r="BT13" s="14"/>
      <c r="BU13" s="14"/>
      <c r="BV13" s="16"/>
      <c r="BW13" s="1"/>
      <c r="BX13" s="1"/>
      <c r="BY13" s="1"/>
      <c r="BZ13" s="1"/>
      <c r="CA13" s="1"/>
      <c r="CB13" s="1"/>
      <c r="CC13" s="1"/>
      <c r="CD13" s="1"/>
      <c r="CE13" s="1"/>
      <c r="CF13" s="1"/>
      <c r="CG13" s="1"/>
      <c r="CH13" s="1"/>
      <c r="CI13" s="1"/>
      <c r="CJ13" s="1"/>
      <c r="CK13" s="1">
        <v>1</v>
      </c>
      <c r="CL13" s="11"/>
      <c r="CM13" s="11"/>
      <c r="CN13" s="1"/>
      <c r="CO13" s="1"/>
      <c r="CP13" s="1"/>
    </row>
    <row r="14" spans="1:94" ht="13.5">
      <c r="A14" s="3" t="s">
        <v>365</v>
      </c>
      <c r="B14" s="1">
        <v>-8.42</v>
      </c>
      <c r="C14" s="1">
        <v>116.47</v>
      </c>
      <c r="D14" s="1">
        <v>0</v>
      </c>
      <c r="E14" s="1">
        <v>2</v>
      </c>
      <c r="F14" s="1" t="s">
        <v>377</v>
      </c>
      <c r="G14" s="1">
        <v>61.69</v>
      </c>
      <c r="H14" s="1">
        <v>0.86</v>
      </c>
      <c r="I14" s="1">
        <v>16.85</v>
      </c>
      <c r="J14" s="1">
        <v>0.96</v>
      </c>
      <c r="K14" s="1">
        <v>5.743853144965356</v>
      </c>
      <c r="L14" s="1">
        <v>4.88</v>
      </c>
      <c r="M14" s="1">
        <v>0.17</v>
      </c>
      <c r="N14" s="1">
        <v>1.9</v>
      </c>
      <c r="O14" s="1">
        <v>4.42</v>
      </c>
      <c r="P14" s="1">
        <v>4.82</v>
      </c>
      <c r="Q14" s="1">
        <v>3</v>
      </c>
      <c r="R14" s="1">
        <v>0.47</v>
      </c>
      <c r="S14" s="1"/>
      <c r="T14" s="1">
        <v>0.46</v>
      </c>
      <c r="U14" s="1">
        <v>100.48</v>
      </c>
      <c r="V14" s="1">
        <v>69</v>
      </c>
      <c r="W14" s="1"/>
      <c r="X14" s="1"/>
      <c r="Y14" s="1">
        <v>405</v>
      </c>
      <c r="Z14" s="1">
        <v>244</v>
      </c>
      <c r="AA14" s="1"/>
      <c r="AB14" s="1"/>
      <c r="AC14" s="1"/>
      <c r="AD14" s="1"/>
      <c r="AE14" s="1"/>
      <c r="AF14" s="1"/>
      <c r="AG14" s="1"/>
      <c r="AH14" s="1"/>
      <c r="AI14" s="1"/>
      <c r="AJ14" s="1"/>
      <c r="AK14" s="1"/>
      <c r="AL14" s="1"/>
      <c r="AM14" s="1"/>
      <c r="AN14" s="1"/>
      <c r="AO14" s="1">
        <v>45</v>
      </c>
      <c r="AP14" s="1">
        <v>19</v>
      </c>
      <c r="AQ14" s="1">
        <v>1</v>
      </c>
      <c r="AR14" s="1">
        <v>27</v>
      </c>
      <c r="AS14" s="1"/>
      <c r="AT14" s="1"/>
      <c r="AU14" s="1"/>
      <c r="AV14" s="1"/>
      <c r="AW14" s="1"/>
      <c r="AX14" s="1"/>
      <c r="AY14" s="1"/>
      <c r="AZ14" s="1"/>
      <c r="BA14" s="1"/>
      <c r="BB14" s="1"/>
      <c r="BC14" s="1">
        <v>9</v>
      </c>
      <c r="BD14" s="1">
        <v>1.65983606557377</v>
      </c>
      <c r="BE14" s="14"/>
      <c r="BF14" s="14"/>
      <c r="BG14" s="14"/>
      <c r="BH14" s="14"/>
      <c r="BI14" s="14"/>
      <c r="BJ14" s="14"/>
      <c r="BK14" s="14"/>
      <c r="BL14" s="1">
        <v>1.14023346405621</v>
      </c>
      <c r="BM14" s="1">
        <v>19.593023255813957</v>
      </c>
      <c r="BN14" s="1">
        <v>3.023080602613345</v>
      </c>
      <c r="BO14" s="1">
        <v>42.43226926750809</v>
      </c>
      <c r="BP14" s="14"/>
      <c r="BQ14" s="14"/>
      <c r="BR14" s="102"/>
      <c r="BS14" s="14"/>
      <c r="BT14" s="14"/>
      <c r="BU14" s="14"/>
      <c r="BV14" s="16"/>
      <c r="BW14" s="1"/>
      <c r="BX14" s="1"/>
      <c r="BY14" s="1"/>
      <c r="BZ14" s="1"/>
      <c r="CA14" s="1"/>
      <c r="CB14" s="1"/>
      <c r="CC14" s="1"/>
      <c r="CD14" s="1"/>
      <c r="CE14" s="1"/>
      <c r="CF14" s="1"/>
      <c r="CG14" s="1"/>
      <c r="CH14" s="1"/>
      <c r="CI14" s="1"/>
      <c r="CJ14" s="1"/>
      <c r="CK14" s="1">
        <v>1.607142857142857</v>
      </c>
      <c r="CL14" s="11"/>
      <c r="CM14" s="11"/>
      <c r="CN14" s="1"/>
      <c r="CO14" s="1"/>
      <c r="CP14" s="1"/>
    </row>
    <row r="15" spans="1:94" ht="13.5">
      <c r="A15" s="3" t="s">
        <v>365</v>
      </c>
      <c r="B15" s="1">
        <v>-8.42</v>
      </c>
      <c r="C15" s="1">
        <v>116.47</v>
      </c>
      <c r="D15" s="1">
        <v>0</v>
      </c>
      <c r="E15" s="1">
        <v>2</v>
      </c>
      <c r="F15" s="1" t="s">
        <v>378</v>
      </c>
      <c r="G15" s="1">
        <v>50.25</v>
      </c>
      <c r="H15" s="1">
        <v>1.03</v>
      </c>
      <c r="I15" s="1">
        <v>18.92</v>
      </c>
      <c r="J15" s="14"/>
      <c r="K15" s="1">
        <v>9.39</v>
      </c>
      <c r="L15" s="14"/>
      <c r="M15" s="1">
        <v>0.19</v>
      </c>
      <c r="N15" s="1">
        <v>5.38</v>
      </c>
      <c r="O15" s="1">
        <v>10.14</v>
      </c>
      <c r="P15" s="1">
        <v>3.12</v>
      </c>
      <c r="Q15" s="1">
        <v>0.98</v>
      </c>
      <c r="R15" s="1">
        <v>0.19</v>
      </c>
      <c r="S15" s="1"/>
      <c r="T15" s="1">
        <v>0.58</v>
      </c>
      <c r="U15" s="1">
        <v>99.59</v>
      </c>
      <c r="V15" s="1">
        <v>19</v>
      </c>
      <c r="W15" s="1">
        <v>338</v>
      </c>
      <c r="X15" s="1">
        <v>3</v>
      </c>
      <c r="Y15" s="1">
        <v>552</v>
      </c>
      <c r="Z15" s="1">
        <v>56</v>
      </c>
      <c r="AA15" s="1">
        <v>7.4</v>
      </c>
      <c r="AB15" s="1">
        <v>17.6</v>
      </c>
      <c r="AC15" s="1"/>
      <c r="AD15" s="1">
        <v>10.3</v>
      </c>
      <c r="AE15" s="1">
        <v>2.61</v>
      </c>
      <c r="AF15" s="1">
        <v>0.88</v>
      </c>
      <c r="AG15" s="1">
        <v>2.8</v>
      </c>
      <c r="AH15" s="1"/>
      <c r="AI15" s="1">
        <v>2.75</v>
      </c>
      <c r="AJ15" s="1"/>
      <c r="AK15" s="1">
        <v>1.65</v>
      </c>
      <c r="AL15" s="1"/>
      <c r="AM15" s="1">
        <v>1.49</v>
      </c>
      <c r="AN15" s="1"/>
      <c r="AO15" s="1">
        <v>20</v>
      </c>
      <c r="AP15" s="1">
        <v>27</v>
      </c>
      <c r="AQ15" s="1">
        <v>25</v>
      </c>
      <c r="AR15" s="1">
        <v>23</v>
      </c>
      <c r="AS15" s="1"/>
      <c r="AT15" s="1">
        <v>302</v>
      </c>
      <c r="AU15" s="1"/>
      <c r="AV15" s="1"/>
      <c r="AW15" s="1"/>
      <c r="AX15" s="1"/>
      <c r="AY15" s="1"/>
      <c r="AZ15" s="1"/>
      <c r="BA15" s="1"/>
      <c r="BB15" s="1"/>
      <c r="BC15" s="1">
        <v>27.6</v>
      </c>
      <c r="BD15" s="1">
        <v>9.85714285714286</v>
      </c>
      <c r="BE15" s="1">
        <v>6.035714285714286</v>
      </c>
      <c r="BF15" s="25">
        <v>0.0535714285714286</v>
      </c>
      <c r="BG15" s="26">
        <v>0.15</v>
      </c>
      <c r="BH15" s="14"/>
      <c r="BI15" s="1">
        <v>11.18518518518519</v>
      </c>
      <c r="BJ15" s="26">
        <v>15.1</v>
      </c>
      <c r="BK15" s="11">
        <v>2.032350391846978</v>
      </c>
      <c r="BL15" s="1">
        <v>1.301780160533</v>
      </c>
      <c r="BM15" s="1">
        <v>18.368932038834945</v>
      </c>
      <c r="BN15" s="1">
        <v>1.7453531598513015</v>
      </c>
      <c r="BO15" s="1">
        <v>56.0764771913796</v>
      </c>
      <c r="BP15" s="21">
        <v>0.70396</v>
      </c>
      <c r="BQ15" s="21">
        <v>0.512907</v>
      </c>
      <c r="BR15" s="11">
        <v>5.24736753810595</v>
      </c>
      <c r="BS15" s="14"/>
      <c r="BT15" s="14"/>
      <c r="BU15" s="14"/>
      <c r="BV15" s="16"/>
      <c r="BW15" s="1">
        <v>2.96</v>
      </c>
      <c r="BX15" s="1">
        <v>2.3466666666666667</v>
      </c>
      <c r="BY15" s="1"/>
      <c r="BZ15" s="1">
        <v>1.3918918918918919</v>
      </c>
      <c r="CA15" s="1">
        <v>0.992395437262357</v>
      </c>
      <c r="CB15" s="1">
        <v>0.862745098039216</v>
      </c>
      <c r="CC15" s="1">
        <v>0.760869565217391</v>
      </c>
      <c r="CD15" s="1"/>
      <c r="CE15" s="1">
        <v>0.604395604395604</v>
      </c>
      <c r="CF15" s="1"/>
      <c r="CG15" s="1">
        <v>0.555555555555555</v>
      </c>
      <c r="CH15" s="1"/>
      <c r="CI15" s="1">
        <v>0.488524590163934</v>
      </c>
      <c r="CJ15" s="1"/>
      <c r="CK15" s="1">
        <v>0.714285714285714</v>
      </c>
      <c r="CL15" s="11">
        <v>0.992853142246556</v>
      </c>
      <c r="CM15" s="11">
        <v>2.032350391846978</v>
      </c>
      <c r="CN15" s="1"/>
      <c r="CO15" s="1"/>
      <c r="CP15" s="1"/>
    </row>
    <row r="16" spans="1:94" ht="13.5">
      <c r="A16" s="3" t="s">
        <v>365</v>
      </c>
      <c r="B16" s="1">
        <v>-8.42</v>
      </c>
      <c r="C16" s="1">
        <v>116.47</v>
      </c>
      <c r="D16" s="1">
        <v>0</v>
      </c>
      <c r="E16" s="1">
        <v>2</v>
      </c>
      <c r="F16" s="1" t="s">
        <v>379</v>
      </c>
      <c r="G16" s="1">
        <v>50.41</v>
      </c>
      <c r="H16" s="1">
        <v>1.17</v>
      </c>
      <c r="I16" s="1">
        <v>17.35</v>
      </c>
      <c r="J16" s="1">
        <v>1.72</v>
      </c>
      <c r="K16" s="1">
        <v>10.3177368847296</v>
      </c>
      <c r="L16" s="1">
        <v>8.77</v>
      </c>
      <c r="M16" s="1">
        <v>0.17</v>
      </c>
      <c r="N16" s="1">
        <v>5.24</v>
      </c>
      <c r="O16" s="1">
        <v>10.19</v>
      </c>
      <c r="P16" s="1">
        <v>3.5</v>
      </c>
      <c r="Q16" s="1">
        <v>1.23</v>
      </c>
      <c r="R16" s="1">
        <v>0.24</v>
      </c>
      <c r="S16" s="1"/>
      <c r="T16" s="1">
        <v>1.91</v>
      </c>
      <c r="U16" s="1">
        <v>101.9</v>
      </c>
      <c r="V16" s="1">
        <v>21</v>
      </c>
      <c r="W16" s="1"/>
      <c r="X16" s="1">
        <v>4</v>
      </c>
      <c r="Y16" s="1">
        <v>477</v>
      </c>
      <c r="Z16" s="1">
        <v>77</v>
      </c>
      <c r="AA16" s="1"/>
      <c r="AB16" s="1"/>
      <c r="AC16" s="1"/>
      <c r="AD16" s="1"/>
      <c r="AE16" s="1"/>
      <c r="AF16" s="1"/>
      <c r="AG16" s="1"/>
      <c r="AH16" s="1"/>
      <c r="AI16" s="1"/>
      <c r="AJ16" s="1"/>
      <c r="AK16" s="1"/>
      <c r="AL16" s="1"/>
      <c r="AM16" s="1"/>
      <c r="AN16" s="1"/>
      <c r="AO16" s="1">
        <v>26</v>
      </c>
      <c r="AP16" s="1">
        <v>31</v>
      </c>
      <c r="AQ16" s="1">
        <v>77</v>
      </c>
      <c r="AR16" s="1">
        <v>233</v>
      </c>
      <c r="AS16" s="1"/>
      <c r="AT16" s="1"/>
      <c r="AU16" s="1"/>
      <c r="AV16" s="1"/>
      <c r="AW16" s="1"/>
      <c r="AX16" s="1"/>
      <c r="AY16" s="1"/>
      <c r="AZ16" s="1"/>
      <c r="BA16" s="1"/>
      <c r="BB16" s="1"/>
      <c r="BC16" s="1">
        <v>18.346153846153847</v>
      </c>
      <c r="BD16" s="1">
        <v>6.194805194805195</v>
      </c>
      <c r="BE16" s="14"/>
      <c r="BF16" s="25">
        <v>0.0519480519480519</v>
      </c>
      <c r="BG16" s="26">
        <v>0.153846153846154</v>
      </c>
      <c r="BH16" s="14"/>
      <c r="BI16" s="14"/>
      <c r="BJ16" s="14"/>
      <c r="BK16" s="14"/>
      <c r="BL16" s="1">
        <v>1.4764456265286512</v>
      </c>
      <c r="BM16" s="1">
        <v>14.829059829059831</v>
      </c>
      <c r="BN16" s="1">
        <v>1.9690337566277858</v>
      </c>
      <c r="BO16" s="1">
        <v>53.088074397360266</v>
      </c>
      <c r="BP16" s="14"/>
      <c r="BQ16" s="14"/>
      <c r="BR16" s="102"/>
      <c r="BS16" s="14"/>
      <c r="BT16" s="14"/>
      <c r="BU16" s="14"/>
      <c r="BV16" s="16"/>
      <c r="BW16" s="1"/>
      <c r="BX16" s="1"/>
      <c r="BY16" s="1"/>
      <c r="BZ16" s="1"/>
      <c r="CA16" s="1"/>
      <c r="CB16" s="1"/>
      <c r="CC16" s="1"/>
      <c r="CD16" s="1"/>
      <c r="CE16" s="1"/>
      <c r="CF16" s="1"/>
      <c r="CG16" s="1"/>
      <c r="CH16" s="1"/>
      <c r="CI16" s="1"/>
      <c r="CJ16" s="1"/>
      <c r="CK16" s="1">
        <v>0.928571428571429</v>
      </c>
      <c r="CL16" s="11"/>
      <c r="CM16" s="11"/>
      <c r="CN16" s="1"/>
      <c r="CO16" s="1"/>
      <c r="CP16" s="1"/>
    </row>
    <row r="17" spans="1:94" ht="13.5">
      <c r="A17" s="3" t="s">
        <v>365</v>
      </c>
      <c r="B17" s="1">
        <v>-8.42</v>
      </c>
      <c r="C17" s="1">
        <v>116.47</v>
      </c>
      <c r="D17" s="1">
        <v>0</v>
      </c>
      <c r="E17" s="1">
        <v>2</v>
      </c>
      <c r="F17" s="1" t="s">
        <v>380</v>
      </c>
      <c r="G17" s="1">
        <v>54.84</v>
      </c>
      <c r="H17" s="1">
        <v>0.92</v>
      </c>
      <c r="I17" s="1">
        <v>19.25</v>
      </c>
      <c r="J17" s="1">
        <v>1.37</v>
      </c>
      <c r="K17" s="1">
        <v>8.212790425627645</v>
      </c>
      <c r="L17" s="1">
        <v>6.98</v>
      </c>
      <c r="M17" s="1">
        <v>0.19</v>
      </c>
      <c r="N17" s="1">
        <v>3.42</v>
      </c>
      <c r="O17" s="1">
        <v>8.09</v>
      </c>
      <c r="P17" s="1">
        <v>3.22</v>
      </c>
      <c r="Q17" s="1">
        <v>1.48</v>
      </c>
      <c r="R17" s="1">
        <v>0.25</v>
      </c>
      <c r="S17" s="1"/>
      <c r="T17" s="1">
        <v>2.07</v>
      </c>
      <c r="U17" s="1">
        <v>102.08</v>
      </c>
      <c r="V17" s="1">
        <v>31</v>
      </c>
      <c r="W17" s="1"/>
      <c r="X17" s="1">
        <v>3</v>
      </c>
      <c r="Y17" s="1">
        <v>381</v>
      </c>
      <c r="Z17" s="1">
        <v>149</v>
      </c>
      <c r="AA17" s="1"/>
      <c r="AB17" s="1"/>
      <c r="AC17" s="1"/>
      <c r="AD17" s="1"/>
      <c r="AE17" s="1"/>
      <c r="AF17" s="1"/>
      <c r="AG17" s="1"/>
      <c r="AH17" s="1"/>
      <c r="AI17" s="1"/>
      <c r="AJ17" s="1"/>
      <c r="AK17" s="1"/>
      <c r="AL17" s="1"/>
      <c r="AM17" s="1"/>
      <c r="AN17" s="1"/>
      <c r="AO17" s="1">
        <v>29</v>
      </c>
      <c r="AP17" s="1">
        <v>21</v>
      </c>
      <c r="AQ17" s="1">
        <v>5</v>
      </c>
      <c r="AR17" s="1">
        <v>30</v>
      </c>
      <c r="AS17" s="1"/>
      <c r="AT17" s="1"/>
      <c r="AU17" s="1"/>
      <c r="AV17" s="1"/>
      <c r="AW17" s="1"/>
      <c r="AX17" s="1"/>
      <c r="AY17" s="1"/>
      <c r="AZ17" s="1"/>
      <c r="BA17" s="1"/>
      <c r="BB17" s="1"/>
      <c r="BC17" s="1">
        <v>13.13793103448276</v>
      </c>
      <c r="BD17" s="1">
        <v>2.557046979865772</v>
      </c>
      <c r="BE17" s="14"/>
      <c r="BF17" s="25">
        <v>0.0201342281879195</v>
      </c>
      <c r="BG17" s="26">
        <v>0.103448275862069</v>
      </c>
      <c r="BH17" s="14"/>
      <c r="BI17" s="14"/>
      <c r="BJ17" s="14"/>
      <c r="BK17" s="14"/>
      <c r="BL17" s="1">
        <v>1.1225020267447234</v>
      </c>
      <c r="BM17" s="1">
        <v>20.923913043478258</v>
      </c>
      <c r="BN17" s="1">
        <v>2.4014007092478487</v>
      </c>
      <c r="BO17" s="1">
        <v>48.1301509804307</v>
      </c>
      <c r="BP17" s="14"/>
      <c r="BQ17" s="14"/>
      <c r="BR17" s="102"/>
      <c r="BS17" s="14"/>
      <c r="BT17" s="14"/>
      <c r="BU17" s="14"/>
      <c r="BV17" s="16"/>
      <c r="BW17" s="1"/>
      <c r="BX17" s="1"/>
      <c r="BY17" s="1"/>
      <c r="BZ17" s="1"/>
      <c r="CA17" s="1"/>
      <c r="CB17" s="1"/>
      <c r="CC17" s="1"/>
      <c r="CD17" s="1"/>
      <c r="CE17" s="1"/>
      <c r="CF17" s="1"/>
      <c r="CG17" s="1"/>
      <c r="CH17" s="1"/>
      <c r="CI17" s="1"/>
      <c r="CJ17" s="1"/>
      <c r="CK17" s="1">
        <v>1.0357142857142856</v>
      </c>
      <c r="CL17" s="11"/>
      <c r="CM17" s="11"/>
      <c r="CN17" s="1"/>
      <c r="CO17" s="1"/>
      <c r="CP17" s="1"/>
    </row>
    <row r="18" spans="1:94" ht="13.5">
      <c r="A18" s="3" t="s">
        <v>365</v>
      </c>
      <c r="B18" s="1">
        <v>-8.42</v>
      </c>
      <c r="C18" s="1">
        <v>116.47</v>
      </c>
      <c r="D18" s="1">
        <v>0</v>
      </c>
      <c r="E18" s="1">
        <v>2</v>
      </c>
      <c r="F18" s="1" t="s">
        <v>381</v>
      </c>
      <c r="G18" s="1">
        <v>55.82</v>
      </c>
      <c r="H18" s="1">
        <v>0.92</v>
      </c>
      <c r="I18" s="1">
        <v>18.11</v>
      </c>
      <c r="J18" s="1">
        <v>1.39</v>
      </c>
      <c r="K18" s="1">
        <v>8.350787366147756</v>
      </c>
      <c r="L18" s="1">
        <v>7.1</v>
      </c>
      <c r="M18" s="1">
        <v>0.18</v>
      </c>
      <c r="N18" s="1">
        <v>2.73</v>
      </c>
      <c r="O18" s="1">
        <v>7.67</v>
      </c>
      <c r="P18" s="1">
        <v>4.27</v>
      </c>
      <c r="Q18" s="1">
        <v>1.53</v>
      </c>
      <c r="R18" s="1">
        <v>0.26</v>
      </c>
      <c r="S18" s="1"/>
      <c r="T18" s="1">
        <v>1.65</v>
      </c>
      <c r="U18" s="1">
        <v>101.63</v>
      </c>
      <c r="V18" s="1">
        <v>32</v>
      </c>
      <c r="W18" s="1"/>
      <c r="X18" s="1">
        <v>6</v>
      </c>
      <c r="Y18" s="1">
        <v>439</v>
      </c>
      <c r="Z18" s="1">
        <v>136</v>
      </c>
      <c r="AA18" s="1"/>
      <c r="AB18" s="1"/>
      <c r="AC18" s="1"/>
      <c r="AD18" s="1"/>
      <c r="AE18" s="1"/>
      <c r="AF18" s="1"/>
      <c r="AG18" s="1"/>
      <c r="AH18" s="1"/>
      <c r="AI18" s="1"/>
      <c r="AJ18" s="1"/>
      <c r="AK18" s="1"/>
      <c r="AL18" s="1"/>
      <c r="AM18" s="1"/>
      <c r="AN18" s="1"/>
      <c r="AO18" s="1">
        <v>31</v>
      </c>
      <c r="AP18" s="1">
        <v>18</v>
      </c>
      <c r="AQ18" s="1">
        <v>3</v>
      </c>
      <c r="AR18" s="1">
        <v>29</v>
      </c>
      <c r="AS18" s="1"/>
      <c r="AT18" s="1"/>
      <c r="AU18" s="1"/>
      <c r="AV18" s="1"/>
      <c r="AW18" s="1"/>
      <c r="AX18" s="1"/>
      <c r="AY18" s="1"/>
      <c r="AZ18" s="1"/>
      <c r="BA18" s="1"/>
      <c r="BB18" s="1"/>
      <c r="BC18" s="1">
        <v>14.16129032258065</v>
      </c>
      <c r="BD18" s="1">
        <v>3.2279411764705883</v>
      </c>
      <c r="BE18" s="14"/>
      <c r="BF18" s="25">
        <v>0.0441176470588235</v>
      </c>
      <c r="BG18" s="26">
        <v>0.193548387096774</v>
      </c>
      <c r="BH18" s="14"/>
      <c r="BI18" s="14"/>
      <c r="BJ18" s="14"/>
      <c r="BK18" s="14"/>
      <c r="BL18" s="1">
        <v>1.249364960955763</v>
      </c>
      <c r="BM18" s="1">
        <v>19.68478260869565</v>
      </c>
      <c r="BN18" s="1">
        <v>3.058896471116394</v>
      </c>
      <c r="BO18" s="1">
        <v>42.144827975689665</v>
      </c>
      <c r="BP18" s="14"/>
      <c r="BQ18" s="14"/>
      <c r="BR18" s="102"/>
      <c r="BS18" s="14"/>
      <c r="BT18" s="14"/>
      <c r="BU18" s="14"/>
      <c r="BV18" s="16"/>
      <c r="BW18" s="1"/>
      <c r="BX18" s="1"/>
      <c r="BY18" s="1"/>
      <c r="BZ18" s="1"/>
      <c r="CA18" s="1"/>
      <c r="CB18" s="1"/>
      <c r="CC18" s="1"/>
      <c r="CD18" s="1"/>
      <c r="CE18" s="1"/>
      <c r="CF18" s="1"/>
      <c r="CG18" s="1"/>
      <c r="CH18" s="1"/>
      <c r="CI18" s="1"/>
      <c r="CJ18" s="1"/>
      <c r="CK18" s="1">
        <v>1.107142857142857</v>
      </c>
      <c r="CL18" s="11"/>
      <c r="CM18" s="11"/>
      <c r="CN18" s="1"/>
      <c r="CO18" s="1"/>
      <c r="CP18" s="1"/>
    </row>
    <row r="19" spans="1:94" ht="13.5">
      <c r="A19" s="3" t="s">
        <v>365</v>
      </c>
      <c r="B19" s="1">
        <v>-8.42</v>
      </c>
      <c r="C19" s="1">
        <v>116.47</v>
      </c>
      <c r="D19" s="1">
        <v>0</v>
      </c>
      <c r="E19" s="1">
        <v>2</v>
      </c>
      <c r="F19" s="1" t="s">
        <v>382</v>
      </c>
      <c r="G19" s="1">
        <v>58.91</v>
      </c>
      <c r="H19" s="1">
        <v>0.7</v>
      </c>
      <c r="I19" s="1">
        <v>18.41</v>
      </c>
      <c r="J19" s="1">
        <v>1.15</v>
      </c>
      <c r="K19" s="1">
        <v>6.914824079906414</v>
      </c>
      <c r="L19" s="1">
        <v>5.88</v>
      </c>
      <c r="M19" s="1">
        <v>0.17</v>
      </c>
      <c r="N19" s="1">
        <v>2.32</v>
      </c>
      <c r="O19" s="1">
        <v>7.09</v>
      </c>
      <c r="P19" s="1">
        <v>3.77</v>
      </c>
      <c r="Q19" s="1">
        <v>1.37</v>
      </c>
      <c r="R19" s="1">
        <v>0.22</v>
      </c>
      <c r="S19" s="1"/>
      <c r="T19" s="1">
        <v>1.61</v>
      </c>
      <c r="U19" s="1">
        <v>101.6</v>
      </c>
      <c r="V19" s="1">
        <v>31</v>
      </c>
      <c r="W19" s="1"/>
      <c r="X19" s="1"/>
      <c r="Y19" s="1">
        <v>483</v>
      </c>
      <c r="Z19" s="1">
        <v>127</v>
      </c>
      <c r="AA19" s="1"/>
      <c r="AB19" s="1"/>
      <c r="AC19" s="1"/>
      <c r="AD19" s="1"/>
      <c r="AE19" s="1"/>
      <c r="AF19" s="1"/>
      <c r="AG19" s="1"/>
      <c r="AH19" s="1"/>
      <c r="AI19" s="1"/>
      <c r="AJ19" s="1"/>
      <c r="AK19" s="1"/>
      <c r="AL19" s="1"/>
      <c r="AM19" s="1"/>
      <c r="AN19" s="1"/>
      <c r="AO19" s="1">
        <v>26</v>
      </c>
      <c r="AP19" s="1">
        <v>13</v>
      </c>
      <c r="AQ19" s="1">
        <v>1</v>
      </c>
      <c r="AR19" s="1">
        <v>18</v>
      </c>
      <c r="AS19" s="1"/>
      <c r="AT19" s="1"/>
      <c r="AU19" s="1"/>
      <c r="AV19" s="1"/>
      <c r="AW19" s="1"/>
      <c r="AX19" s="1"/>
      <c r="AY19" s="1"/>
      <c r="AZ19" s="1"/>
      <c r="BA19" s="1"/>
      <c r="BB19" s="1"/>
      <c r="BC19" s="1">
        <v>18.576923076923077</v>
      </c>
      <c r="BD19" s="1">
        <v>3.803149606299212</v>
      </c>
      <c r="BE19" s="14"/>
      <c r="BF19" s="14"/>
      <c r="BG19" s="14"/>
      <c r="BH19" s="14"/>
      <c r="BI19" s="14"/>
      <c r="BJ19" s="14"/>
      <c r="BK19" s="14"/>
      <c r="BL19" s="1">
        <v>1.1176386853793356</v>
      </c>
      <c r="BM19" s="1">
        <v>26.3</v>
      </c>
      <c r="BN19" s="1">
        <v>2.9805276206493176</v>
      </c>
      <c r="BO19" s="1">
        <v>42.7789176477267</v>
      </c>
      <c r="BP19" s="14"/>
      <c r="BQ19" s="14"/>
      <c r="BR19" s="102"/>
      <c r="BS19" s="14"/>
      <c r="BT19" s="14"/>
      <c r="BU19" s="14"/>
      <c r="BV19" s="16"/>
      <c r="BW19" s="1"/>
      <c r="BX19" s="1"/>
      <c r="BY19" s="1"/>
      <c r="BZ19" s="1"/>
      <c r="CA19" s="1"/>
      <c r="CB19" s="1"/>
      <c r="CC19" s="1"/>
      <c r="CD19" s="1"/>
      <c r="CE19" s="1"/>
      <c r="CF19" s="1"/>
      <c r="CG19" s="1"/>
      <c r="CH19" s="1"/>
      <c r="CI19" s="1"/>
      <c r="CJ19" s="1"/>
      <c r="CK19" s="1">
        <v>0.928571428571429</v>
      </c>
      <c r="CL19" s="11"/>
      <c r="CM19" s="11"/>
      <c r="CN19" s="1"/>
      <c r="CO19" s="1"/>
      <c r="CP19" s="1"/>
    </row>
    <row r="20" spans="1:94" ht="13.5">
      <c r="A20" s="3" t="s">
        <v>365</v>
      </c>
      <c r="B20" s="1">
        <v>-8.42</v>
      </c>
      <c r="C20" s="1">
        <v>116.47</v>
      </c>
      <c r="D20" s="1">
        <v>0</v>
      </c>
      <c r="E20" s="1">
        <v>2</v>
      </c>
      <c r="F20" s="1" t="s">
        <v>383</v>
      </c>
      <c r="G20" s="1">
        <v>59.99</v>
      </c>
      <c r="H20" s="1">
        <v>0.9</v>
      </c>
      <c r="I20" s="1">
        <v>17.68</v>
      </c>
      <c r="J20" s="1">
        <v>0.93</v>
      </c>
      <c r="K20" s="1">
        <v>5.576857734185189</v>
      </c>
      <c r="L20" s="1">
        <v>4.74</v>
      </c>
      <c r="M20" s="1">
        <v>0.18</v>
      </c>
      <c r="N20" s="1">
        <v>2.13</v>
      </c>
      <c r="O20" s="1">
        <v>4.98</v>
      </c>
      <c r="P20" s="1">
        <v>4.74</v>
      </c>
      <c r="Q20" s="1">
        <v>3.37</v>
      </c>
      <c r="R20" s="1">
        <v>0.37</v>
      </c>
      <c r="S20" s="1"/>
      <c r="T20" s="1">
        <v>1.3</v>
      </c>
      <c r="U20" s="1">
        <v>101.31</v>
      </c>
      <c r="V20" s="1">
        <v>73</v>
      </c>
      <c r="W20" s="1"/>
      <c r="X20" s="1">
        <v>9</v>
      </c>
      <c r="Y20" s="1">
        <v>397</v>
      </c>
      <c r="Z20" s="1">
        <v>252</v>
      </c>
      <c r="AA20" s="1"/>
      <c r="AB20" s="1"/>
      <c r="AC20" s="1"/>
      <c r="AD20" s="1"/>
      <c r="AE20" s="1"/>
      <c r="AF20" s="1"/>
      <c r="AG20" s="1"/>
      <c r="AH20" s="1"/>
      <c r="AI20" s="1"/>
      <c r="AJ20" s="1"/>
      <c r="AK20" s="1"/>
      <c r="AL20" s="1"/>
      <c r="AM20" s="1"/>
      <c r="AN20" s="1"/>
      <c r="AO20" s="1">
        <v>40</v>
      </c>
      <c r="AP20" s="1">
        <v>15</v>
      </c>
      <c r="AQ20" s="1">
        <v>1</v>
      </c>
      <c r="AR20" s="1">
        <v>11</v>
      </c>
      <c r="AS20" s="1"/>
      <c r="AT20" s="1"/>
      <c r="AU20" s="1"/>
      <c r="AV20" s="1"/>
      <c r="AW20" s="1"/>
      <c r="AX20" s="1"/>
      <c r="AY20" s="1"/>
      <c r="AZ20" s="1"/>
      <c r="BA20" s="1"/>
      <c r="BB20" s="1"/>
      <c r="BC20" s="1">
        <v>9.925</v>
      </c>
      <c r="BD20" s="1">
        <v>1.5753968253968251</v>
      </c>
      <c r="BE20" s="14"/>
      <c r="BF20" s="25">
        <v>0.0357142857142857</v>
      </c>
      <c r="BG20" s="26">
        <v>0.225</v>
      </c>
      <c r="BH20" s="14"/>
      <c r="BI20" s="14"/>
      <c r="BJ20" s="14"/>
      <c r="BK20" s="14"/>
      <c r="BL20" s="1">
        <v>1.159502326037186</v>
      </c>
      <c r="BM20" s="1">
        <v>19.644444444444442</v>
      </c>
      <c r="BN20" s="1">
        <v>2.6182430676925774</v>
      </c>
      <c r="BO20" s="1">
        <v>45.976712895193394</v>
      </c>
      <c r="BP20" s="14"/>
      <c r="BQ20" s="14"/>
      <c r="BR20" s="102"/>
      <c r="BS20" s="14"/>
      <c r="BT20" s="14"/>
      <c r="BU20" s="14"/>
      <c r="BV20" s="16"/>
      <c r="BW20" s="1"/>
      <c r="BX20" s="1"/>
      <c r="BY20" s="1"/>
      <c r="BZ20" s="1"/>
      <c r="CA20" s="1"/>
      <c r="CB20" s="1"/>
      <c r="CC20" s="1"/>
      <c r="CD20" s="1"/>
      <c r="CE20" s="1"/>
      <c r="CF20" s="1"/>
      <c r="CG20" s="1"/>
      <c r="CH20" s="1"/>
      <c r="CI20" s="1"/>
      <c r="CJ20" s="1"/>
      <c r="CK20" s="1">
        <v>1.428571428571429</v>
      </c>
      <c r="CL20" s="11"/>
      <c r="CM20" s="11"/>
      <c r="CN20" s="1"/>
      <c r="CO20" s="1"/>
      <c r="CP20" s="1"/>
    </row>
    <row r="21" spans="1:94" ht="13.5">
      <c r="A21" s="3" t="s">
        <v>365</v>
      </c>
      <c r="B21" s="1">
        <v>-8.42</v>
      </c>
      <c r="C21" s="1">
        <v>116.47</v>
      </c>
      <c r="D21" s="1">
        <v>0</v>
      </c>
      <c r="E21" s="1">
        <v>2</v>
      </c>
      <c r="F21" s="1" t="s">
        <v>384</v>
      </c>
      <c r="G21" s="1">
        <v>66.22</v>
      </c>
      <c r="H21" s="1">
        <v>0.56</v>
      </c>
      <c r="I21" s="1">
        <v>16.86</v>
      </c>
      <c r="J21" s="1">
        <v>0.53</v>
      </c>
      <c r="K21" s="1">
        <v>3.166918923782957</v>
      </c>
      <c r="L21" s="1">
        <v>2.69</v>
      </c>
      <c r="M21" s="1">
        <v>0.1</v>
      </c>
      <c r="N21" s="1">
        <v>1.14</v>
      </c>
      <c r="O21" s="1">
        <v>2.52</v>
      </c>
      <c r="P21" s="1">
        <v>4.96</v>
      </c>
      <c r="Q21" s="1">
        <v>4.26</v>
      </c>
      <c r="R21" s="1">
        <v>0.15</v>
      </c>
      <c r="S21" s="1"/>
      <c r="T21" s="1">
        <v>1.07</v>
      </c>
      <c r="U21" s="1">
        <v>101.06</v>
      </c>
      <c r="V21" s="1">
        <v>113</v>
      </c>
      <c r="W21" s="1"/>
      <c r="X21" s="1">
        <v>10</v>
      </c>
      <c r="Y21" s="1">
        <v>216</v>
      </c>
      <c r="Z21" s="1">
        <v>310</v>
      </c>
      <c r="AA21" s="1"/>
      <c r="AB21" s="1"/>
      <c r="AC21" s="1"/>
      <c r="AD21" s="1"/>
      <c r="AE21" s="1"/>
      <c r="AF21" s="1"/>
      <c r="AG21" s="1"/>
      <c r="AH21" s="1"/>
      <c r="AI21" s="1"/>
      <c r="AJ21" s="1"/>
      <c r="AK21" s="1"/>
      <c r="AL21" s="1"/>
      <c r="AM21" s="1"/>
      <c r="AN21" s="1"/>
      <c r="AO21" s="1">
        <v>40</v>
      </c>
      <c r="AP21" s="1">
        <v>8</v>
      </c>
      <c r="AQ21" s="1">
        <v>2</v>
      </c>
      <c r="AR21" s="1">
        <v>12</v>
      </c>
      <c r="AS21" s="1"/>
      <c r="AT21" s="1"/>
      <c r="AU21" s="1"/>
      <c r="AV21" s="1"/>
      <c r="AW21" s="1"/>
      <c r="AX21" s="1"/>
      <c r="AY21" s="1"/>
      <c r="AZ21" s="1"/>
      <c r="BA21" s="1"/>
      <c r="BB21" s="1"/>
      <c r="BC21" s="1">
        <v>5.4</v>
      </c>
      <c r="BD21" s="1">
        <v>0.696774193548387</v>
      </c>
      <c r="BE21" s="14"/>
      <c r="BF21" s="25">
        <v>0.032258064516129</v>
      </c>
      <c r="BG21" s="26">
        <v>0.25</v>
      </c>
      <c r="BH21" s="14"/>
      <c r="BI21" s="14"/>
      <c r="BJ21" s="14"/>
      <c r="BK21" s="14"/>
      <c r="BL21" s="1">
        <v>1.0292168522229668</v>
      </c>
      <c r="BM21" s="1">
        <v>30.107142857142847</v>
      </c>
      <c r="BN21" s="1">
        <v>2.7779990559499628</v>
      </c>
      <c r="BO21" s="1">
        <v>44.50953999890315</v>
      </c>
      <c r="BP21" s="14"/>
      <c r="BQ21" s="14"/>
      <c r="BR21" s="102"/>
      <c r="BS21" s="14"/>
      <c r="BT21" s="14"/>
      <c r="BU21" s="14"/>
      <c r="BV21" s="16"/>
      <c r="BW21" s="1"/>
      <c r="BX21" s="1"/>
      <c r="BY21" s="1"/>
      <c r="BZ21" s="1"/>
      <c r="CA21" s="1"/>
      <c r="CB21" s="1"/>
      <c r="CC21" s="1"/>
      <c r="CD21" s="1"/>
      <c r="CE21" s="1"/>
      <c r="CF21" s="1"/>
      <c r="CG21" s="1"/>
      <c r="CH21" s="1"/>
      <c r="CI21" s="1"/>
      <c r="CJ21" s="1"/>
      <c r="CK21" s="1">
        <v>1.428571428571429</v>
      </c>
      <c r="CL21" s="11"/>
      <c r="CM21" s="11"/>
      <c r="CN21" s="1"/>
      <c r="CO21" s="1"/>
      <c r="CP21" s="1"/>
    </row>
    <row r="22" spans="1:94" ht="13.5">
      <c r="A22" s="3" t="s">
        <v>365</v>
      </c>
      <c r="B22" s="1">
        <v>-8.42</v>
      </c>
      <c r="C22" s="1">
        <v>116.47</v>
      </c>
      <c r="D22" s="1">
        <v>0</v>
      </c>
      <c r="E22" s="1">
        <v>2</v>
      </c>
      <c r="F22" s="1" t="s">
        <v>385</v>
      </c>
      <c r="G22" s="1">
        <v>61.82</v>
      </c>
      <c r="H22" s="1">
        <v>0.71</v>
      </c>
      <c r="I22" s="1">
        <v>17.25</v>
      </c>
      <c r="J22" s="14"/>
      <c r="K22" s="1">
        <v>5.5</v>
      </c>
      <c r="L22" s="14"/>
      <c r="M22" s="1">
        <v>0.19</v>
      </c>
      <c r="N22" s="1">
        <v>1.88</v>
      </c>
      <c r="O22" s="1">
        <v>4.25</v>
      </c>
      <c r="P22" s="1">
        <v>4.91</v>
      </c>
      <c r="Q22" s="1">
        <v>3</v>
      </c>
      <c r="R22" s="1">
        <v>0.4</v>
      </c>
      <c r="S22" s="1"/>
      <c r="T22" s="1">
        <v>0.35</v>
      </c>
      <c r="U22" s="1">
        <v>99.91</v>
      </c>
      <c r="V22" s="1">
        <v>62</v>
      </c>
      <c r="W22" s="1"/>
      <c r="X22" s="1"/>
      <c r="Y22" s="1">
        <v>403</v>
      </c>
      <c r="Z22" s="1">
        <v>150</v>
      </c>
      <c r="AA22" s="1"/>
      <c r="AB22" s="1"/>
      <c r="AC22" s="1"/>
      <c r="AD22" s="1"/>
      <c r="AE22" s="1"/>
      <c r="AF22" s="1"/>
      <c r="AG22" s="1"/>
      <c r="AH22" s="1"/>
      <c r="AI22" s="1"/>
      <c r="AJ22" s="1"/>
      <c r="AK22" s="1"/>
      <c r="AL22" s="1"/>
      <c r="AM22" s="1"/>
      <c r="AN22" s="1"/>
      <c r="AO22" s="1">
        <v>33</v>
      </c>
      <c r="AP22" s="1">
        <v>11</v>
      </c>
      <c r="AQ22" s="1"/>
      <c r="AR22" s="1">
        <v>38</v>
      </c>
      <c r="AS22" s="1"/>
      <c r="AT22" s="1"/>
      <c r="AU22" s="1"/>
      <c r="AV22" s="1"/>
      <c r="AW22" s="1"/>
      <c r="AX22" s="1"/>
      <c r="AY22" s="1"/>
      <c r="AZ22" s="1"/>
      <c r="BA22" s="1"/>
      <c r="BB22" s="1"/>
      <c r="BC22" s="1">
        <v>12.212121212121211</v>
      </c>
      <c r="BD22" s="1">
        <v>2.686666666666666</v>
      </c>
      <c r="BE22" s="14"/>
      <c r="BF22" s="14"/>
      <c r="BG22" s="14"/>
      <c r="BH22" s="14"/>
      <c r="BI22" s="14"/>
      <c r="BJ22" s="14"/>
      <c r="BK22" s="14"/>
      <c r="BL22" s="1">
        <v>1.1044581734750334</v>
      </c>
      <c r="BM22" s="1">
        <v>24.295774647887317</v>
      </c>
      <c r="BN22" s="1">
        <v>2.925531914893617</v>
      </c>
      <c r="BO22" s="1">
        <v>43.23540763405818</v>
      </c>
      <c r="BP22" s="21">
        <v>0.70394</v>
      </c>
      <c r="BQ22" s="21">
        <v>0.512878</v>
      </c>
      <c r="BR22" s="11">
        <v>4.681666204999769</v>
      </c>
      <c r="BS22" s="14"/>
      <c r="BT22" s="14"/>
      <c r="BU22" s="14"/>
      <c r="BV22" s="16"/>
      <c r="BW22" s="1"/>
      <c r="BX22" s="1"/>
      <c r="BY22" s="1"/>
      <c r="BZ22" s="1"/>
      <c r="CA22" s="1"/>
      <c r="CB22" s="1"/>
      <c r="CC22" s="1"/>
      <c r="CD22" s="1"/>
      <c r="CE22" s="1"/>
      <c r="CF22" s="1"/>
      <c r="CG22" s="1"/>
      <c r="CH22" s="1"/>
      <c r="CI22" s="1"/>
      <c r="CJ22" s="1"/>
      <c r="CK22" s="1">
        <v>1.1785714285714293</v>
      </c>
      <c r="CL22" s="11"/>
      <c r="CM22" s="11"/>
      <c r="CN22" s="1"/>
      <c r="CO22" s="1"/>
      <c r="CP22" s="1"/>
    </row>
    <row r="23" spans="1:94" ht="13.5">
      <c r="A23" s="3" t="s">
        <v>365</v>
      </c>
      <c r="B23" s="1">
        <v>-8.42</v>
      </c>
      <c r="C23" s="1">
        <v>116.47</v>
      </c>
      <c r="D23" s="1">
        <v>0</v>
      </c>
      <c r="E23" s="1">
        <v>2</v>
      </c>
      <c r="F23" s="1" t="s">
        <v>386</v>
      </c>
      <c r="G23" s="1">
        <v>52.9</v>
      </c>
      <c r="H23" s="1">
        <v>1.06</v>
      </c>
      <c r="I23" s="1">
        <v>18.5</v>
      </c>
      <c r="J23" s="14"/>
      <c r="K23" s="1">
        <v>9.74</v>
      </c>
      <c r="L23" s="14"/>
      <c r="M23" s="1">
        <v>0.18</v>
      </c>
      <c r="N23" s="1">
        <v>3.44</v>
      </c>
      <c r="O23" s="1">
        <v>8.68</v>
      </c>
      <c r="P23" s="1">
        <v>3.75</v>
      </c>
      <c r="Q23" s="1">
        <v>1.37</v>
      </c>
      <c r="R23" s="1">
        <v>0.21</v>
      </c>
      <c r="S23" s="1"/>
      <c r="T23" s="1">
        <v>1.27</v>
      </c>
      <c r="U23" s="1">
        <v>99.83</v>
      </c>
      <c r="V23" s="1">
        <v>30</v>
      </c>
      <c r="W23" s="1">
        <v>378</v>
      </c>
      <c r="X23" s="1">
        <v>2</v>
      </c>
      <c r="Y23" s="1">
        <v>510</v>
      </c>
      <c r="Z23" s="1">
        <v>107</v>
      </c>
      <c r="AA23" s="1">
        <v>12.1</v>
      </c>
      <c r="AB23" s="1">
        <v>26.6</v>
      </c>
      <c r="AC23" s="1">
        <v>3.29</v>
      </c>
      <c r="AD23" s="1">
        <v>14.4</v>
      </c>
      <c r="AE23" s="1">
        <v>3.28</v>
      </c>
      <c r="AF23" s="1">
        <v>1.05</v>
      </c>
      <c r="AG23" s="1">
        <v>3.6</v>
      </c>
      <c r="AH23" s="1"/>
      <c r="AI23" s="1">
        <v>4.05</v>
      </c>
      <c r="AJ23" s="1"/>
      <c r="AK23" s="1">
        <v>2.48</v>
      </c>
      <c r="AL23" s="1"/>
      <c r="AM23" s="1">
        <v>2.31</v>
      </c>
      <c r="AN23" s="1"/>
      <c r="AO23" s="1">
        <v>28</v>
      </c>
      <c r="AP23" s="1">
        <v>27</v>
      </c>
      <c r="AQ23" s="1">
        <v>6</v>
      </c>
      <c r="AR23" s="1">
        <v>39</v>
      </c>
      <c r="AS23" s="1"/>
      <c r="AT23" s="1"/>
      <c r="AU23" s="1"/>
      <c r="AV23" s="1"/>
      <c r="AW23" s="1"/>
      <c r="AX23" s="1">
        <v>0.51</v>
      </c>
      <c r="AY23" s="1">
        <v>2.54</v>
      </c>
      <c r="AZ23" s="1">
        <v>0.66</v>
      </c>
      <c r="BA23" s="1"/>
      <c r="BB23" s="1">
        <v>2.62</v>
      </c>
      <c r="BC23" s="1">
        <v>18.214285714285715</v>
      </c>
      <c r="BD23" s="1">
        <v>4.766355140186915</v>
      </c>
      <c r="BE23" s="1">
        <v>3.532710280373832</v>
      </c>
      <c r="BF23" s="25">
        <v>0.0186915887850467</v>
      </c>
      <c r="BG23" s="26">
        <v>0.0714285714285714</v>
      </c>
      <c r="BH23" s="25">
        <v>0.0237383177570093</v>
      </c>
      <c r="BI23" s="14"/>
      <c r="BJ23" s="14"/>
      <c r="BK23" s="11">
        <v>1.2305254437620339</v>
      </c>
      <c r="BL23" s="1">
        <v>1.266687151439616</v>
      </c>
      <c r="BM23" s="1">
        <v>17.452830188679236</v>
      </c>
      <c r="BN23" s="1">
        <v>2.831395348837209</v>
      </c>
      <c r="BO23" s="1">
        <v>44.0398159100333</v>
      </c>
      <c r="BP23" s="14"/>
      <c r="BQ23" s="14"/>
      <c r="BR23" s="102"/>
      <c r="BS23" s="14"/>
      <c r="BT23" s="14"/>
      <c r="BU23" s="14"/>
      <c r="BV23" s="16"/>
      <c r="BW23" s="1">
        <v>4.84</v>
      </c>
      <c r="BX23" s="1">
        <v>3.546666666666667</v>
      </c>
      <c r="BY23" s="1">
        <v>2.492424242424242</v>
      </c>
      <c r="BZ23" s="1">
        <v>1.9459459459459458</v>
      </c>
      <c r="CA23" s="1">
        <v>1.2471482889733838</v>
      </c>
      <c r="CB23" s="1">
        <v>1.029411764705882</v>
      </c>
      <c r="CC23" s="1">
        <v>0.978260869565217</v>
      </c>
      <c r="CD23" s="1"/>
      <c r="CE23" s="1">
        <v>0.89010989010989</v>
      </c>
      <c r="CF23" s="1"/>
      <c r="CG23" s="1">
        <v>0.835016835016835</v>
      </c>
      <c r="CH23" s="1"/>
      <c r="CI23" s="1">
        <v>0.757377049180328</v>
      </c>
      <c r="CJ23" s="1"/>
      <c r="CK23" s="1">
        <v>1</v>
      </c>
      <c r="CL23" s="11">
        <v>0.931971729537803</v>
      </c>
      <c r="CM23" s="11">
        <v>1.2305254437620339</v>
      </c>
      <c r="CN23" s="1"/>
      <c r="CO23" s="1"/>
      <c r="CP23" s="1"/>
    </row>
    <row r="24" spans="1:94" ht="13.5">
      <c r="A24" s="3" t="s">
        <v>365</v>
      </c>
      <c r="B24" s="1">
        <v>-8.42</v>
      </c>
      <c r="C24" s="1">
        <v>116.47</v>
      </c>
      <c r="D24" s="1">
        <v>0</v>
      </c>
      <c r="E24" s="1">
        <v>2</v>
      </c>
      <c r="F24" s="1" t="s">
        <v>387</v>
      </c>
      <c r="G24" s="1">
        <v>53.61</v>
      </c>
      <c r="H24" s="1">
        <v>0.91</v>
      </c>
      <c r="I24" s="1">
        <v>18.05</v>
      </c>
      <c r="J24" s="14"/>
      <c r="K24" s="1">
        <v>8.026635471969767</v>
      </c>
      <c r="L24" s="14"/>
      <c r="M24" s="1">
        <v>0.19</v>
      </c>
      <c r="N24" s="1">
        <v>4.05</v>
      </c>
      <c r="O24" s="1">
        <v>8.08</v>
      </c>
      <c r="P24" s="1">
        <v>3.48</v>
      </c>
      <c r="Q24" s="1">
        <v>1.77</v>
      </c>
      <c r="R24" s="1">
        <v>0.21</v>
      </c>
      <c r="S24" s="1">
        <v>-0.35</v>
      </c>
      <c r="T24" s="1"/>
      <c r="U24" s="1">
        <v>98.92</v>
      </c>
      <c r="V24" s="1">
        <v>41</v>
      </c>
      <c r="W24" s="1">
        <v>430</v>
      </c>
      <c r="X24" s="1">
        <v>5</v>
      </c>
      <c r="Y24" s="1">
        <v>479</v>
      </c>
      <c r="Z24" s="1">
        <v>123</v>
      </c>
      <c r="AA24" s="1">
        <v>14.5</v>
      </c>
      <c r="AB24" s="1">
        <v>28.8</v>
      </c>
      <c r="AC24" s="1"/>
      <c r="AD24" s="1">
        <v>17.4</v>
      </c>
      <c r="AE24" s="1">
        <v>4.03</v>
      </c>
      <c r="AF24" s="1">
        <v>1.21</v>
      </c>
      <c r="AG24" s="1"/>
      <c r="AH24" s="1">
        <v>0.71</v>
      </c>
      <c r="AI24" s="1"/>
      <c r="AJ24" s="1"/>
      <c r="AK24" s="1"/>
      <c r="AL24" s="1"/>
      <c r="AM24" s="1">
        <v>2.44</v>
      </c>
      <c r="AN24" s="1">
        <v>0.39</v>
      </c>
      <c r="AO24" s="1">
        <v>26</v>
      </c>
      <c r="AP24" s="1">
        <v>22</v>
      </c>
      <c r="AQ24" s="1">
        <v>11</v>
      </c>
      <c r="AR24" s="1">
        <v>13</v>
      </c>
      <c r="AS24" s="1"/>
      <c r="AT24" s="1">
        <v>206</v>
      </c>
      <c r="AU24" s="1"/>
      <c r="AV24" s="1"/>
      <c r="AW24" s="1"/>
      <c r="AX24" s="1">
        <v>1.34</v>
      </c>
      <c r="AY24" s="1">
        <v>4.251</v>
      </c>
      <c r="AZ24" s="1">
        <v>1.177</v>
      </c>
      <c r="BA24" s="1">
        <v>0.45</v>
      </c>
      <c r="BB24" s="1">
        <v>3.28</v>
      </c>
      <c r="BC24" s="1">
        <v>18.42307692307692</v>
      </c>
      <c r="BD24" s="1">
        <v>3.8943089430894307</v>
      </c>
      <c r="BE24" s="1">
        <v>3.495934959349594</v>
      </c>
      <c r="BF24" s="25">
        <v>0.040650406504065</v>
      </c>
      <c r="BG24" s="26">
        <v>0.192307692307692</v>
      </c>
      <c r="BH24" s="25">
        <v>0.0345609756097561</v>
      </c>
      <c r="BI24" s="1">
        <v>9.36363636363636</v>
      </c>
      <c r="BJ24" s="26">
        <v>7.9230769230769225</v>
      </c>
      <c r="BK24" s="11">
        <v>1.128062100069098</v>
      </c>
      <c r="BL24" s="1">
        <v>1.237208399343933</v>
      </c>
      <c r="BM24" s="1">
        <v>19.835164835164836</v>
      </c>
      <c r="BN24" s="1">
        <v>1.98188530172093</v>
      </c>
      <c r="BO24" s="1">
        <v>52.926022284438645</v>
      </c>
      <c r="BP24" s="27">
        <v>0.704188</v>
      </c>
      <c r="BQ24" s="27">
        <v>0.512847</v>
      </c>
      <c r="BR24" s="11">
        <v>4.076950986855453</v>
      </c>
      <c r="BS24" s="1">
        <v>18.64</v>
      </c>
      <c r="BT24" s="1">
        <v>15.641</v>
      </c>
      <c r="BU24" s="1">
        <v>38.844</v>
      </c>
      <c r="BV24" s="16"/>
      <c r="BW24" s="1">
        <v>5.8</v>
      </c>
      <c r="BX24" s="1">
        <v>3.84</v>
      </c>
      <c r="BY24" s="1"/>
      <c r="BZ24" s="1">
        <v>2.3513513513513513</v>
      </c>
      <c r="CA24" s="1">
        <v>1.5323193916349809</v>
      </c>
      <c r="CB24" s="1">
        <v>1.1862745098039222</v>
      </c>
      <c r="CC24" s="1"/>
      <c r="CD24" s="1">
        <v>1.0597014925373127</v>
      </c>
      <c r="CE24" s="1"/>
      <c r="CF24" s="1"/>
      <c r="CG24" s="1"/>
      <c r="CH24" s="1"/>
      <c r="CI24" s="1">
        <v>0.8</v>
      </c>
      <c r="CJ24" s="1">
        <v>0.857142857142857</v>
      </c>
      <c r="CK24" s="1">
        <v>0.928571428571429</v>
      </c>
      <c r="CL24" s="11">
        <v>0.902449680055278</v>
      </c>
      <c r="CM24" s="11">
        <v>1.128062100069098</v>
      </c>
      <c r="CN24" s="1"/>
      <c r="CO24" s="1"/>
      <c r="CP24" s="1"/>
    </row>
    <row r="25" spans="1:94" ht="13.5">
      <c r="A25" s="3" t="s">
        <v>365</v>
      </c>
      <c r="B25" s="1">
        <v>-8.42</v>
      </c>
      <c r="C25" s="1">
        <v>116.47</v>
      </c>
      <c r="D25" s="1">
        <v>0</v>
      </c>
      <c r="E25" s="1">
        <v>2</v>
      </c>
      <c r="F25" s="1" t="s">
        <v>388</v>
      </c>
      <c r="G25" s="1">
        <v>53.74</v>
      </c>
      <c r="H25" s="1">
        <v>0.93</v>
      </c>
      <c r="I25" s="1">
        <v>18.16</v>
      </c>
      <c r="J25" s="14"/>
      <c r="K25" s="1">
        <v>8.323584990551609</v>
      </c>
      <c r="L25" s="14"/>
      <c r="M25" s="1">
        <v>0.18</v>
      </c>
      <c r="N25" s="1">
        <v>4.05</v>
      </c>
      <c r="O25" s="1">
        <v>8.25</v>
      </c>
      <c r="P25" s="1">
        <v>3.44</v>
      </c>
      <c r="Q25" s="1">
        <v>1.78</v>
      </c>
      <c r="R25" s="1">
        <v>0.21</v>
      </c>
      <c r="S25" s="1">
        <v>-0.39</v>
      </c>
      <c r="T25" s="1"/>
      <c r="U25" s="1">
        <v>99.6</v>
      </c>
      <c r="V25" s="1">
        <v>40</v>
      </c>
      <c r="W25" s="1">
        <v>413</v>
      </c>
      <c r="X25" s="1">
        <v>5</v>
      </c>
      <c r="Y25" s="1">
        <v>477</v>
      </c>
      <c r="Z25" s="1">
        <v>118</v>
      </c>
      <c r="AA25" s="1">
        <v>14.3</v>
      </c>
      <c r="AB25" s="1">
        <v>28.1</v>
      </c>
      <c r="AC25" s="1"/>
      <c r="AD25" s="1">
        <v>16</v>
      </c>
      <c r="AE25" s="1">
        <v>3.9</v>
      </c>
      <c r="AF25" s="1">
        <v>1.18</v>
      </c>
      <c r="AG25" s="1"/>
      <c r="AH25" s="1">
        <v>0.73</v>
      </c>
      <c r="AI25" s="1"/>
      <c r="AJ25" s="1"/>
      <c r="AK25" s="1"/>
      <c r="AL25" s="1"/>
      <c r="AM25" s="1">
        <v>2.45</v>
      </c>
      <c r="AN25" s="1">
        <v>0.39</v>
      </c>
      <c r="AO25" s="1">
        <v>26</v>
      </c>
      <c r="AP25" s="1">
        <v>23</v>
      </c>
      <c r="AQ25" s="1">
        <v>12</v>
      </c>
      <c r="AR25" s="1">
        <v>8</v>
      </c>
      <c r="AS25" s="1"/>
      <c r="AT25" s="1">
        <v>222</v>
      </c>
      <c r="AU25" s="1"/>
      <c r="AV25" s="1"/>
      <c r="AW25" s="1"/>
      <c r="AX25" s="1">
        <v>1.49</v>
      </c>
      <c r="AY25" s="1">
        <v>4.273</v>
      </c>
      <c r="AZ25" s="1">
        <v>1.15</v>
      </c>
      <c r="BA25" s="1">
        <v>0.43</v>
      </c>
      <c r="BB25" s="1">
        <v>3.19</v>
      </c>
      <c r="BC25" s="1">
        <v>18.346153846153847</v>
      </c>
      <c r="BD25" s="1">
        <v>4.0423728813559325</v>
      </c>
      <c r="BE25" s="1">
        <v>3.5</v>
      </c>
      <c r="BF25" s="25">
        <v>0.0423728813559322</v>
      </c>
      <c r="BG25" s="26">
        <v>0.192307692307692</v>
      </c>
      <c r="BH25" s="25">
        <v>0.0362118644067796</v>
      </c>
      <c r="BI25" s="1">
        <v>9.652173913043478</v>
      </c>
      <c r="BJ25" s="26">
        <v>8.538461538461538</v>
      </c>
      <c r="BK25" s="11">
        <v>1.1075163442673919</v>
      </c>
      <c r="BL25" s="1">
        <v>1.2437070926945448</v>
      </c>
      <c r="BM25" s="1">
        <v>19.526881720430115</v>
      </c>
      <c r="BN25" s="1">
        <v>2.05520617050657</v>
      </c>
      <c r="BO25" s="1">
        <v>52.020079040382726</v>
      </c>
      <c r="BP25" s="27">
        <v>0.703859</v>
      </c>
      <c r="BQ25" s="27">
        <v>0.512897</v>
      </c>
      <c r="BR25" s="11">
        <v>5.052298112897536</v>
      </c>
      <c r="BS25" s="1">
        <v>18.62</v>
      </c>
      <c r="BT25" s="1">
        <v>15.572</v>
      </c>
      <c r="BU25" s="1">
        <v>38.662</v>
      </c>
      <c r="BV25" s="16"/>
      <c r="BW25" s="1">
        <v>5.72</v>
      </c>
      <c r="BX25" s="1">
        <v>3.746666666666667</v>
      </c>
      <c r="BY25" s="1"/>
      <c r="BZ25" s="1">
        <v>2.1621621621621623</v>
      </c>
      <c r="CA25" s="1">
        <v>1.482889733840304</v>
      </c>
      <c r="CB25" s="1">
        <v>1.156862745098039</v>
      </c>
      <c r="CC25" s="1"/>
      <c r="CD25" s="1">
        <v>1.08955223880597</v>
      </c>
      <c r="CE25" s="1"/>
      <c r="CF25" s="1"/>
      <c r="CG25" s="1"/>
      <c r="CH25" s="1"/>
      <c r="CI25" s="1">
        <v>0.80327868852459</v>
      </c>
      <c r="CJ25" s="1">
        <v>0.857142857142857</v>
      </c>
      <c r="CK25" s="1">
        <v>0.928571428571429</v>
      </c>
      <c r="CL25" s="11">
        <v>0.889644276542659</v>
      </c>
      <c r="CM25" s="11">
        <v>1.1075163442673919</v>
      </c>
      <c r="CN25" s="1"/>
      <c r="CO25" s="1"/>
      <c r="CP25" s="1"/>
    </row>
    <row r="26" spans="1:94" ht="13.5">
      <c r="A26" s="103" t="s">
        <v>389</v>
      </c>
      <c r="B26" s="11">
        <v>-8.42</v>
      </c>
      <c r="C26" s="11">
        <v>116.47</v>
      </c>
      <c r="D26" s="100">
        <v>0</v>
      </c>
      <c r="E26" s="100">
        <v>1</v>
      </c>
      <c r="F26" s="103" t="s">
        <v>390</v>
      </c>
      <c r="G26" s="1">
        <v>47.87</v>
      </c>
      <c r="H26" s="1">
        <v>0.89</v>
      </c>
      <c r="I26" s="1">
        <v>14.27</v>
      </c>
      <c r="J26" s="14"/>
      <c r="K26" s="1">
        <v>10.2977368847296</v>
      </c>
      <c r="L26" s="14"/>
      <c r="M26" s="1">
        <v>0.2</v>
      </c>
      <c r="N26" s="1">
        <v>9.47</v>
      </c>
      <c r="O26" s="1">
        <v>12.48</v>
      </c>
      <c r="P26" s="1">
        <v>2.85</v>
      </c>
      <c r="Q26" s="1">
        <v>1.18</v>
      </c>
      <c r="R26" s="1">
        <v>0.32</v>
      </c>
      <c r="S26" s="1">
        <v>2.09</v>
      </c>
      <c r="T26" s="14"/>
      <c r="U26" s="1">
        <v>101.91773688472959</v>
      </c>
      <c r="V26" s="103">
        <v>34</v>
      </c>
      <c r="W26" s="103"/>
      <c r="X26" s="103"/>
      <c r="Y26" s="103">
        <v>726</v>
      </c>
      <c r="Z26" s="103">
        <v>64</v>
      </c>
      <c r="AA26" s="103"/>
      <c r="AB26" s="103"/>
      <c r="AC26" s="103"/>
      <c r="AD26" s="103"/>
      <c r="AE26" s="103"/>
      <c r="AF26" s="103"/>
      <c r="AG26" s="103"/>
      <c r="AH26" s="103"/>
      <c r="AI26" s="103"/>
      <c r="AJ26" s="103"/>
      <c r="AK26" s="103"/>
      <c r="AL26" s="103"/>
      <c r="AM26" s="103"/>
      <c r="AN26" s="103"/>
      <c r="AO26" s="103">
        <v>17</v>
      </c>
      <c r="AP26" s="103">
        <v>38</v>
      </c>
      <c r="AQ26" s="103">
        <v>89</v>
      </c>
      <c r="AR26" s="103">
        <v>259</v>
      </c>
      <c r="AS26" s="103"/>
      <c r="AT26" s="103"/>
      <c r="AU26" s="103"/>
      <c r="AV26" s="103"/>
      <c r="AW26" s="103"/>
      <c r="AX26" s="103"/>
      <c r="AY26" s="103"/>
      <c r="AZ26" s="103"/>
      <c r="BA26" s="103"/>
      <c r="BB26" s="103"/>
      <c r="BC26" s="13">
        <v>42.705882352941174</v>
      </c>
      <c r="BD26" s="1">
        <v>11.34375</v>
      </c>
      <c r="BE26" s="14"/>
      <c r="BF26" s="14"/>
      <c r="BG26" s="14"/>
      <c r="BH26" s="14"/>
      <c r="BI26" s="14"/>
      <c r="BJ26" s="14"/>
      <c r="BK26" s="14"/>
      <c r="BL26" s="1">
        <v>2.0081643094305353</v>
      </c>
      <c r="BM26" s="1">
        <v>16.033707865168537</v>
      </c>
      <c r="BN26" s="1">
        <v>1.0874062180284676</v>
      </c>
      <c r="BO26" s="1">
        <v>67.20404147505688</v>
      </c>
      <c r="BP26" s="14"/>
      <c r="BQ26" s="14"/>
      <c r="BR26" s="103"/>
      <c r="BS26" s="14"/>
      <c r="BT26" s="14"/>
      <c r="BU26" s="14"/>
      <c r="BV26" s="103"/>
      <c r="BW26" s="1"/>
      <c r="BX26" s="1"/>
      <c r="BY26" s="1"/>
      <c r="BZ26" s="1"/>
      <c r="CA26" s="1"/>
      <c r="CB26" s="1"/>
      <c r="CC26" s="1"/>
      <c r="CD26" s="1"/>
      <c r="CE26" s="1"/>
      <c r="CF26" s="1"/>
      <c r="CG26" s="1"/>
      <c r="CH26" s="1"/>
      <c r="CI26" s="1"/>
      <c r="CJ26" s="1"/>
      <c r="CK26" s="1">
        <v>0.607142857142857</v>
      </c>
      <c r="CL26" s="11"/>
      <c r="CM26" s="11"/>
      <c r="CN26" s="103"/>
      <c r="CO26" s="1"/>
      <c r="CP26" s="1"/>
    </row>
    <row r="27" spans="1:94" ht="13.5">
      <c r="A27" s="103" t="s">
        <v>389</v>
      </c>
      <c r="B27" s="11">
        <v>-8.42</v>
      </c>
      <c r="C27" s="11">
        <v>116.47</v>
      </c>
      <c r="D27" s="100">
        <v>0</v>
      </c>
      <c r="E27" s="100">
        <v>1</v>
      </c>
      <c r="F27" s="103" t="s">
        <v>391</v>
      </c>
      <c r="G27" s="1">
        <v>48.32</v>
      </c>
      <c r="H27" s="1">
        <v>0.69</v>
      </c>
      <c r="I27" s="1">
        <v>10.53</v>
      </c>
      <c r="J27" s="14"/>
      <c r="K27" s="1">
        <v>9.186765949788535</v>
      </c>
      <c r="L27" s="14"/>
      <c r="M27" s="1">
        <v>0.17</v>
      </c>
      <c r="N27" s="1">
        <v>14.02</v>
      </c>
      <c r="O27" s="1">
        <v>14.38</v>
      </c>
      <c r="P27" s="1">
        <v>1.5</v>
      </c>
      <c r="Q27" s="1">
        <v>0.9</v>
      </c>
      <c r="R27" s="1">
        <v>0.15</v>
      </c>
      <c r="S27" s="1">
        <v>2.33</v>
      </c>
      <c r="T27" s="14"/>
      <c r="U27" s="1">
        <v>102.17676594978849</v>
      </c>
      <c r="V27" s="103">
        <v>21</v>
      </c>
      <c r="W27" s="103"/>
      <c r="X27" s="103">
        <v>2</v>
      </c>
      <c r="Y27" s="103">
        <v>452</v>
      </c>
      <c r="Z27" s="103">
        <v>53</v>
      </c>
      <c r="AA27" s="103">
        <v>11</v>
      </c>
      <c r="AB27" s="103"/>
      <c r="AC27" s="103"/>
      <c r="AD27" s="103"/>
      <c r="AE27" s="103"/>
      <c r="AF27" s="103"/>
      <c r="AG27" s="103"/>
      <c r="AH27" s="103"/>
      <c r="AI27" s="103"/>
      <c r="AJ27" s="103"/>
      <c r="AK27" s="103"/>
      <c r="AL27" s="103"/>
      <c r="AM27" s="103"/>
      <c r="AN27" s="103"/>
      <c r="AO27" s="103">
        <v>13</v>
      </c>
      <c r="AP27" s="103">
        <v>50</v>
      </c>
      <c r="AQ27" s="103">
        <v>151</v>
      </c>
      <c r="AR27" s="103">
        <v>510</v>
      </c>
      <c r="AS27" s="103"/>
      <c r="AT27" s="103"/>
      <c r="AU27" s="103"/>
      <c r="AV27" s="103"/>
      <c r="AW27" s="103"/>
      <c r="AX27" s="103"/>
      <c r="AY27" s="103"/>
      <c r="AZ27" s="103"/>
      <c r="BA27" s="103"/>
      <c r="BB27" s="103"/>
      <c r="BC27" s="13">
        <v>34.769230769230774</v>
      </c>
      <c r="BD27" s="1">
        <v>8.52830188679245</v>
      </c>
      <c r="BE27" s="14"/>
      <c r="BF27" s="25">
        <v>0.0377358490566038</v>
      </c>
      <c r="BG27" s="26">
        <v>0.153846153846154</v>
      </c>
      <c r="BH27" s="14"/>
      <c r="BI27" s="14"/>
      <c r="BJ27" s="14"/>
      <c r="BK27" s="14"/>
      <c r="BL27" s="1">
        <v>2.8097882232815</v>
      </c>
      <c r="BM27" s="1">
        <v>15.26086956521739</v>
      </c>
      <c r="BN27" s="1">
        <v>0.655261480013448</v>
      </c>
      <c r="BO27" s="1">
        <v>77.27569201785215</v>
      </c>
      <c r="BP27" s="104">
        <v>0.70389</v>
      </c>
      <c r="BQ27" s="104">
        <v>0.512776</v>
      </c>
      <c r="BR27" s="105">
        <v>2.691958067875255</v>
      </c>
      <c r="BS27" s="14"/>
      <c r="BT27" s="14"/>
      <c r="BU27" s="14"/>
      <c r="BV27" s="103"/>
      <c r="BW27" s="1">
        <v>4.4</v>
      </c>
      <c r="BX27" s="1"/>
      <c r="BY27" s="1"/>
      <c r="BZ27" s="1"/>
      <c r="CA27" s="1"/>
      <c r="CB27" s="1"/>
      <c r="CC27" s="1"/>
      <c r="CD27" s="1"/>
      <c r="CE27" s="1"/>
      <c r="CF27" s="1"/>
      <c r="CG27" s="1"/>
      <c r="CH27" s="1"/>
      <c r="CI27" s="1"/>
      <c r="CJ27" s="1"/>
      <c r="CK27" s="1">
        <v>0.464285714285714</v>
      </c>
      <c r="CL27" s="11"/>
      <c r="CM27" s="11"/>
      <c r="CN27" s="103"/>
      <c r="CO27" s="1"/>
      <c r="CP27" s="1"/>
    </row>
    <row r="28" spans="1:94" ht="13.5">
      <c r="A28" s="103" t="s">
        <v>389</v>
      </c>
      <c r="B28" s="11">
        <v>-8.42</v>
      </c>
      <c r="C28" s="11">
        <v>116.47</v>
      </c>
      <c r="D28" s="100">
        <v>0</v>
      </c>
      <c r="E28" s="100">
        <v>1</v>
      </c>
      <c r="F28" s="103" t="s">
        <v>392</v>
      </c>
      <c r="G28" s="103">
        <v>48.52</v>
      </c>
      <c r="H28" s="103">
        <v>1.18</v>
      </c>
      <c r="I28" s="103">
        <v>17.87</v>
      </c>
      <c r="J28" s="14"/>
      <c r="K28" s="1">
        <v>10.65172770628993</v>
      </c>
      <c r="L28" s="14"/>
      <c r="M28" s="103">
        <v>0.18</v>
      </c>
      <c r="N28" s="103">
        <v>4.53</v>
      </c>
      <c r="O28" s="103">
        <v>10.69</v>
      </c>
      <c r="P28" s="103">
        <v>4.53</v>
      </c>
      <c r="Q28" s="103">
        <v>1.41</v>
      </c>
      <c r="R28" s="103">
        <v>0.27</v>
      </c>
      <c r="S28" s="103">
        <v>1.57</v>
      </c>
      <c r="T28" s="14"/>
      <c r="U28" s="1">
        <v>101.40172770628989</v>
      </c>
      <c r="V28" s="103">
        <v>24</v>
      </c>
      <c r="W28" s="103"/>
      <c r="X28" s="103"/>
      <c r="Y28" s="103">
        <v>663</v>
      </c>
      <c r="Z28" s="103">
        <v>71</v>
      </c>
      <c r="AA28" s="103"/>
      <c r="AB28" s="103"/>
      <c r="AC28" s="103"/>
      <c r="AD28" s="103"/>
      <c r="AE28" s="103"/>
      <c r="AF28" s="103"/>
      <c r="AG28" s="103"/>
      <c r="AH28" s="103"/>
      <c r="AI28" s="103"/>
      <c r="AJ28" s="103"/>
      <c r="AK28" s="103"/>
      <c r="AL28" s="103"/>
      <c r="AM28" s="103"/>
      <c r="AN28" s="103"/>
      <c r="AO28" s="103">
        <v>26</v>
      </c>
      <c r="AP28" s="103">
        <v>30</v>
      </c>
      <c r="AQ28" s="103">
        <v>14</v>
      </c>
      <c r="AR28" s="103">
        <v>66</v>
      </c>
      <c r="AS28" s="103"/>
      <c r="AT28" s="103"/>
      <c r="AU28" s="103"/>
      <c r="AV28" s="103"/>
      <c r="AW28" s="103"/>
      <c r="AX28" s="103"/>
      <c r="AY28" s="103"/>
      <c r="AZ28" s="103"/>
      <c r="BA28" s="103"/>
      <c r="BB28" s="103"/>
      <c r="BC28" s="13">
        <v>25.5</v>
      </c>
      <c r="BD28" s="1">
        <v>9.33802816901408</v>
      </c>
      <c r="BE28" s="14"/>
      <c r="BF28" s="14"/>
      <c r="BG28" s="14"/>
      <c r="BH28" s="14"/>
      <c r="BI28" s="14"/>
      <c r="BJ28" s="14"/>
      <c r="BK28" s="14"/>
      <c r="BL28" s="1">
        <v>1.5900780970291029</v>
      </c>
      <c r="BM28" s="1">
        <v>15.144067796610166</v>
      </c>
      <c r="BN28" s="1">
        <v>2.3513747696004264</v>
      </c>
      <c r="BO28" s="1">
        <v>48.65590323437406</v>
      </c>
      <c r="BP28" s="14"/>
      <c r="BQ28" s="14"/>
      <c r="BR28" s="103"/>
      <c r="BS28" s="14"/>
      <c r="BT28" s="14"/>
      <c r="BU28" s="14"/>
      <c r="BV28" s="103"/>
      <c r="BW28" s="1"/>
      <c r="BX28" s="1"/>
      <c r="BY28" s="1"/>
      <c r="BZ28" s="1"/>
      <c r="CA28" s="1"/>
      <c r="CB28" s="1"/>
      <c r="CC28" s="1"/>
      <c r="CD28" s="1"/>
      <c r="CE28" s="1"/>
      <c r="CF28" s="1"/>
      <c r="CG28" s="1"/>
      <c r="CH28" s="1"/>
      <c r="CI28" s="1"/>
      <c r="CJ28" s="1"/>
      <c r="CK28" s="1">
        <v>0.928571428571429</v>
      </c>
      <c r="CL28" s="11"/>
      <c r="CM28" s="11"/>
      <c r="CN28" s="103"/>
      <c r="CO28" s="1"/>
      <c r="CP28" s="1"/>
    </row>
    <row r="29" spans="1:94" ht="13.5">
      <c r="A29" s="103" t="s">
        <v>389</v>
      </c>
      <c r="B29" s="11">
        <v>-8.42</v>
      </c>
      <c r="C29" s="11">
        <v>116.47</v>
      </c>
      <c r="D29" s="100">
        <v>0</v>
      </c>
      <c r="E29" s="100">
        <v>1</v>
      </c>
      <c r="F29" s="103" t="s">
        <v>393</v>
      </c>
      <c r="G29" s="1">
        <v>48.75</v>
      </c>
      <c r="H29" s="1">
        <v>0.92</v>
      </c>
      <c r="I29" s="1">
        <v>14.82</v>
      </c>
      <c r="J29" s="14"/>
      <c r="K29" s="1">
        <v>10.415733825249713</v>
      </c>
      <c r="L29" s="14"/>
      <c r="M29" s="1">
        <v>0.19</v>
      </c>
      <c r="N29" s="1">
        <v>8.13</v>
      </c>
      <c r="O29" s="1">
        <v>12.66</v>
      </c>
      <c r="P29" s="1">
        <v>2.51</v>
      </c>
      <c r="Q29" s="1">
        <v>1.17</v>
      </c>
      <c r="R29" s="1">
        <v>0.26</v>
      </c>
      <c r="S29" s="1">
        <v>2.86</v>
      </c>
      <c r="T29" s="14"/>
      <c r="U29" s="1">
        <v>102.68573382524968</v>
      </c>
      <c r="V29" s="103">
        <v>17</v>
      </c>
      <c r="W29" s="103"/>
      <c r="X29" s="103">
        <v>4</v>
      </c>
      <c r="Y29" s="103">
        <v>671</v>
      </c>
      <c r="Z29" s="103">
        <v>72</v>
      </c>
      <c r="AA29" s="103"/>
      <c r="AB29" s="103"/>
      <c r="AC29" s="103"/>
      <c r="AD29" s="103"/>
      <c r="AE29" s="103"/>
      <c r="AF29" s="103"/>
      <c r="AG29" s="103"/>
      <c r="AH29" s="103"/>
      <c r="AI29" s="103"/>
      <c r="AJ29" s="103"/>
      <c r="AK29" s="103"/>
      <c r="AL29" s="103"/>
      <c r="AM29" s="103"/>
      <c r="AN29" s="103"/>
      <c r="AO29" s="103">
        <v>22</v>
      </c>
      <c r="AP29" s="103">
        <v>35</v>
      </c>
      <c r="AQ29" s="103">
        <v>50</v>
      </c>
      <c r="AR29" s="103">
        <v>156</v>
      </c>
      <c r="AS29" s="103"/>
      <c r="AT29" s="103"/>
      <c r="AU29" s="103"/>
      <c r="AV29" s="103"/>
      <c r="AW29" s="103"/>
      <c r="AX29" s="103"/>
      <c r="AY29" s="103"/>
      <c r="AZ29" s="103"/>
      <c r="BA29" s="103"/>
      <c r="BB29" s="103"/>
      <c r="BC29" s="13">
        <v>30.5</v>
      </c>
      <c r="BD29" s="1">
        <v>9.319444444444446</v>
      </c>
      <c r="BE29" s="14"/>
      <c r="BF29" s="25">
        <v>0.0555555555555555</v>
      </c>
      <c r="BG29" s="26">
        <v>0.181818181818182</v>
      </c>
      <c r="BH29" s="14"/>
      <c r="BI29" s="14"/>
      <c r="BJ29" s="14"/>
      <c r="BK29" s="14"/>
      <c r="BL29" s="1">
        <v>1.9172483153394586</v>
      </c>
      <c r="BM29" s="1">
        <v>16.108695652173907</v>
      </c>
      <c r="BN29" s="1">
        <v>1.281148071986434</v>
      </c>
      <c r="BO29" s="1">
        <v>63.49395245535533</v>
      </c>
      <c r="BP29" s="14"/>
      <c r="BQ29" s="14"/>
      <c r="BR29" s="103"/>
      <c r="BS29" s="14"/>
      <c r="BT29" s="14"/>
      <c r="BU29" s="14"/>
      <c r="BV29" s="103"/>
      <c r="BW29" s="1"/>
      <c r="BX29" s="1"/>
      <c r="BY29" s="1"/>
      <c r="BZ29" s="1"/>
      <c r="CA29" s="1"/>
      <c r="CB29" s="1"/>
      <c r="CC29" s="1"/>
      <c r="CD29" s="1"/>
      <c r="CE29" s="1"/>
      <c r="CF29" s="1"/>
      <c r="CG29" s="1"/>
      <c r="CH29" s="1"/>
      <c r="CI29" s="1"/>
      <c r="CJ29" s="1"/>
      <c r="CK29" s="1">
        <v>0.785714285714286</v>
      </c>
      <c r="CL29" s="11"/>
      <c r="CM29" s="11"/>
      <c r="CN29" s="103"/>
      <c r="CO29" s="1"/>
      <c r="CP29" s="1"/>
    </row>
    <row r="30" spans="1:94" ht="13.5">
      <c r="A30" s="103" t="s">
        <v>389</v>
      </c>
      <c r="B30" s="11">
        <v>-8.42</v>
      </c>
      <c r="C30" s="11">
        <v>116.47</v>
      </c>
      <c r="D30" s="100">
        <v>0</v>
      </c>
      <c r="E30" s="100">
        <v>1</v>
      </c>
      <c r="F30" s="103" t="s">
        <v>394</v>
      </c>
      <c r="G30" s="1">
        <v>49.27</v>
      </c>
      <c r="H30" s="1">
        <v>0.99</v>
      </c>
      <c r="I30" s="1">
        <v>14.26</v>
      </c>
      <c r="J30" s="14"/>
      <c r="K30" s="1">
        <v>10.23873841446954</v>
      </c>
      <c r="L30" s="14"/>
      <c r="M30" s="1">
        <v>0.18</v>
      </c>
      <c r="N30" s="1">
        <v>8.35</v>
      </c>
      <c r="O30" s="1">
        <v>12.58</v>
      </c>
      <c r="P30" s="1">
        <v>2.49</v>
      </c>
      <c r="Q30" s="1">
        <v>1.19</v>
      </c>
      <c r="R30" s="1">
        <v>0.27</v>
      </c>
      <c r="S30" s="1">
        <v>1.59</v>
      </c>
      <c r="T30" s="14"/>
      <c r="U30" s="1">
        <v>101.40873841446947</v>
      </c>
      <c r="V30" s="103">
        <v>21</v>
      </c>
      <c r="W30" s="103"/>
      <c r="X30" s="103">
        <v>4</v>
      </c>
      <c r="Y30" s="103">
        <v>563</v>
      </c>
      <c r="Z30" s="103">
        <v>64</v>
      </c>
      <c r="AA30" s="103"/>
      <c r="AB30" s="103"/>
      <c r="AC30" s="103"/>
      <c r="AD30" s="103"/>
      <c r="AE30" s="103"/>
      <c r="AF30" s="103"/>
      <c r="AG30" s="103"/>
      <c r="AH30" s="103"/>
      <c r="AI30" s="103"/>
      <c r="AJ30" s="103"/>
      <c r="AK30" s="103"/>
      <c r="AL30" s="103"/>
      <c r="AM30" s="103"/>
      <c r="AN30" s="103"/>
      <c r="AO30" s="103">
        <v>26</v>
      </c>
      <c r="AP30" s="103">
        <v>43</v>
      </c>
      <c r="AQ30" s="103">
        <v>92</v>
      </c>
      <c r="AR30" s="103">
        <v>309</v>
      </c>
      <c r="AS30" s="103"/>
      <c r="AT30" s="103"/>
      <c r="AU30" s="103"/>
      <c r="AV30" s="103"/>
      <c r="AW30" s="103"/>
      <c r="AX30" s="103"/>
      <c r="AY30" s="103"/>
      <c r="AZ30" s="103"/>
      <c r="BA30" s="103"/>
      <c r="BB30" s="103"/>
      <c r="BC30" s="13">
        <v>21.653846153846153</v>
      </c>
      <c r="BD30" s="1">
        <v>8.796875</v>
      </c>
      <c r="BE30" s="14"/>
      <c r="BF30" s="25">
        <v>0.0625</v>
      </c>
      <c r="BG30" s="26">
        <v>0.153846153846154</v>
      </c>
      <c r="BH30" s="14"/>
      <c r="BI30" s="14"/>
      <c r="BJ30" s="14"/>
      <c r="BK30" s="14"/>
      <c r="BL30" s="1">
        <v>1.9815507402321677</v>
      </c>
      <c r="BM30" s="1">
        <v>14.4040404040404</v>
      </c>
      <c r="BN30" s="1">
        <v>1.2261962173017409</v>
      </c>
      <c r="BO30" s="1">
        <v>64.5039826866283</v>
      </c>
      <c r="BP30" s="14"/>
      <c r="BQ30" s="14"/>
      <c r="BR30" s="103"/>
      <c r="BS30" s="14"/>
      <c r="BT30" s="14"/>
      <c r="BU30" s="14"/>
      <c r="BV30" s="103"/>
      <c r="BW30" s="1"/>
      <c r="BX30" s="1"/>
      <c r="BY30" s="1"/>
      <c r="BZ30" s="1"/>
      <c r="CA30" s="1"/>
      <c r="CB30" s="1"/>
      <c r="CC30" s="1"/>
      <c r="CD30" s="1"/>
      <c r="CE30" s="1"/>
      <c r="CF30" s="1"/>
      <c r="CG30" s="1"/>
      <c r="CH30" s="1"/>
      <c r="CI30" s="1"/>
      <c r="CJ30" s="1"/>
      <c r="CK30" s="1">
        <v>0.928571428571429</v>
      </c>
      <c r="CL30" s="11"/>
      <c r="CM30" s="11"/>
      <c r="CN30" s="103"/>
      <c r="CO30" s="1"/>
      <c r="CP30" s="1"/>
    </row>
    <row r="31" spans="1:94" ht="13.5">
      <c r="A31" s="103" t="s">
        <v>389</v>
      </c>
      <c r="B31" s="11">
        <v>-8.42</v>
      </c>
      <c r="C31" s="11">
        <v>116.47</v>
      </c>
      <c r="D31" s="100">
        <v>0</v>
      </c>
      <c r="E31" s="100">
        <v>1</v>
      </c>
      <c r="F31" s="103" t="s">
        <v>395</v>
      </c>
      <c r="G31" s="103">
        <v>49.53</v>
      </c>
      <c r="H31" s="103">
        <v>1.09</v>
      </c>
      <c r="I31" s="103">
        <v>18.13</v>
      </c>
      <c r="J31" s="14"/>
      <c r="K31" s="1">
        <v>9.99274453342932</v>
      </c>
      <c r="L31" s="14"/>
      <c r="M31" s="103">
        <v>0.19</v>
      </c>
      <c r="N31" s="103">
        <v>5.72</v>
      </c>
      <c r="O31" s="103">
        <v>10.24</v>
      </c>
      <c r="P31" s="103">
        <v>3.54</v>
      </c>
      <c r="Q31" s="103">
        <v>1.19</v>
      </c>
      <c r="R31" s="103">
        <v>0.21</v>
      </c>
      <c r="S31" s="103">
        <v>0.53</v>
      </c>
      <c r="T31" s="14"/>
      <c r="U31" s="1">
        <v>100.36274453342926</v>
      </c>
      <c r="V31" s="103">
        <v>21</v>
      </c>
      <c r="W31" s="103"/>
      <c r="X31" s="103">
        <v>5</v>
      </c>
      <c r="Y31" s="103">
        <v>538</v>
      </c>
      <c r="Z31" s="103">
        <v>77</v>
      </c>
      <c r="AA31" s="103"/>
      <c r="AB31" s="103"/>
      <c r="AC31" s="103"/>
      <c r="AD31" s="103"/>
      <c r="AE31" s="103"/>
      <c r="AF31" s="103"/>
      <c r="AG31" s="103"/>
      <c r="AH31" s="103"/>
      <c r="AI31" s="103"/>
      <c r="AJ31" s="103"/>
      <c r="AK31" s="103"/>
      <c r="AL31" s="103"/>
      <c r="AM31" s="103"/>
      <c r="AN31" s="103"/>
      <c r="AO31" s="103">
        <v>25</v>
      </c>
      <c r="AP31" s="103">
        <v>32</v>
      </c>
      <c r="AQ31" s="103">
        <v>23</v>
      </c>
      <c r="AR31" s="103">
        <v>74</v>
      </c>
      <c r="AS31" s="103"/>
      <c r="AT31" s="103"/>
      <c r="AU31" s="103"/>
      <c r="AV31" s="103"/>
      <c r="AW31" s="103"/>
      <c r="AX31" s="103"/>
      <c r="AY31" s="103"/>
      <c r="AZ31" s="103"/>
      <c r="BA31" s="103"/>
      <c r="BB31" s="103"/>
      <c r="BC31" s="13">
        <v>21.52</v>
      </c>
      <c r="BD31" s="1">
        <v>6.987012987012987</v>
      </c>
      <c r="BE31" s="14"/>
      <c r="BF31" s="25">
        <v>0.0649350649350649</v>
      </c>
      <c r="BG31" s="26">
        <v>0.2</v>
      </c>
      <c r="BH31" s="14"/>
      <c r="BI31" s="14"/>
      <c r="BJ31" s="14"/>
      <c r="BK31" s="14"/>
      <c r="BL31" s="1">
        <v>1.419180704930562</v>
      </c>
      <c r="BM31" s="1">
        <v>16.63302752293578</v>
      </c>
      <c r="BN31" s="1">
        <v>1.74698331004009</v>
      </c>
      <c r="BO31" s="1">
        <v>56.053481627705146</v>
      </c>
      <c r="BP31" s="14"/>
      <c r="BQ31" s="14"/>
      <c r="BR31" s="103"/>
      <c r="BS31" s="14"/>
      <c r="BT31" s="14"/>
      <c r="BU31" s="14"/>
      <c r="BV31" s="103"/>
      <c r="BW31" s="1"/>
      <c r="BX31" s="1"/>
      <c r="BY31" s="1"/>
      <c r="BZ31" s="1"/>
      <c r="CA31" s="1"/>
      <c r="CB31" s="1"/>
      <c r="CC31" s="1"/>
      <c r="CD31" s="1"/>
      <c r="CE31" s="1"/>
      <c r="CF31" s="1"/>
      <c r="CG31" s="1"/>
      <c r="CH31" s="1"/>
      <c r="CI31" s="1"/>
      <c r="CJ31" s="1"/>
      <c r="CK31" s="1">
        <v>0.892857142857143</v>
      </c>
      <c r="CL31" s="11"/>
      <c r="CM31" s="11"/>
      <c r="CN31" s="103"/>
      <c r="CO31" s="1"/>
      <c r="CP31" s="1"/>
    </row>
    <row r="32" spans="1:94" ht="13.5">
      <c r="A32" s="103" t="s">
        <v>389</v>
      </c>
      <c r="B32" s="11">
        <v>-8.42</v>
      </c>
      <c r="C32" s="11">
        <v>116.47</v>
      </c>
      <c r="D32" s="100">
        <v>0</v>
      </c>
      <c r="E32" s="100">
        <v>1</v>
      </c>
      <c r="F32" s="103" t="s">
        <v>396</v>
      </c>
      <c r="G32" s="103">
        <v>49.68</v>
      </c>
      <c r="H32" s="103">
        <v>1.12</v>
      </c>
      <c r="I32" s="103">
        <v>19.76</v>
      </c>
      <c r="J32" s="14"/>
      <c r="K32" s="1">
        <v>9.94374606316926</v>
      </c>
      <c r="L32" s="14"/>
      <c r="M32" s="103">
        <v>0.19</v>
      </c>
      <c r="N32" s="103">
        <v>3.33</v>
      </c>
      <c r="O32" s="103">
        <v>10.28</v>
      </c>
      <c r="P32" s="103">
        <v>3.96</v>
      </c>
      <c r="Q32" s="103">
        <v>1.3</v>
      </c>
      <c r="R32" s="103">
        <v>0.27</v>
      </c>
      <c r="S32" s="103">
        <v>1.08</v>
      </c>
      <c r="T32" s="14"/>
      <c r="U32" s="1">
        <v>100.9137460631692</v>
      </c>
      <c r="V32" s="103">
        <v>21</v>
      </c>
      <c r="W32" s="103"/>
      <c r="X32" s="103">
        <v>4</v>
      </c>
      <c r="Y32" s="103">
        <v>535</v>
      </c>
      <c r="Z32" s="103">
        <v>81</v>
      </c>
      <c r="AA32" s="103"/>
      <c r="AB32" s="103"/>
      <c r="AC32" s="103"/>
      <c r="AD32" s="103"/>
      <c r="AE32" s="103"/>
      <c r="AF32" s="103"/>
      <c r="AG32" s="103"/>
      <c r="AH32" s="103"/>
      <c r="AI32" s="103"/>
      <c r="AJ32" s="103"/>
      <c r="AK32" s="103"/>
      <c r="AL32" s="103"/>
      <c r="AM32" s="103"/>
      <c r="AN32" s="103"/>
      <c r="AO32" s="103">
        <v>29</v>
      </c>
      <c r="AP32" s="103">
        <v>26</v>
      </c>
      <c r="AQ32" s="103">
        <v>11</v>
      </c>
      <c r="AR32" s="103">
        <v>32</v>
      </c>
      <c r="AS32" s="103"/>
      <c r="AT32" s="103"/>
      <c r="AU32" s="103"/>
      <c r="AV32" s="103"/>
      <c r="AW32" s="103"/>
      <c r="AX32" s="103"/>
      <c r="AY32" s="103"/>
      <c r="AZ32" s="103"/>
      <c r="BA32" s="103"/>
      <c r="BB32" s="103"/>
      <c r="BC32" s="13">
        <v>18.448275862068957</v>
      </c>
      <c r="BD32" s="1">
        <v>6.6049382716049365</v>
      </c>
      <c r="BE32" s="14"/>
      <c r="BF32" s="25">
        <v>0.0493827160493827</v>
      </c>
      <c r="BG32" s="26">
        <v>0.137931034482759</v>
      </c>
      <c r="BH32" s="14"/>
      <c r="BI32" s="14"/>
      <c r="BJ32" s="14"/>
      <c r="BK32" s="14"/>
      <c r="BL32" s="1">
        <v>1.3467853360307354</v>
      </c>
      <c r="BM32" s="1">
        <v>17.642857142857142</v>
      </c>
      <c r="BN32" s="1">
        <v>2.986109928879658</v>
      </c>
      <c r="BO32" s="1">
        <v>42.733120193789645</v>
      </c>
      <c r="BP32" s="14"/>
      <c r="BQ32" s="14"/>
      <c r="BR32" s="103"/>
      <c r="BS32" s="14"/>
      <c r="BT32" s="14"/>
      <c r="BU32" s="14"/>
      <c r="BV32" s="103"/>
      <c r="BW32" s="1"/>
      <c r="BX32" s="1"/>
      <c r="BY32" s="1"/>
      <c r="BZ32" s="1"/>
      <c r="CA32" s="1"/>
      <c r="CB32" s="1"/>
      <c r="CC32" s="1"/>
      <c r="CD32" s="1"/>
      <c r="CE32" s="1"/>
      <c r="CF32" s="1"/>
      <c r="CG32" s="1"/>
      <c r="CH32" s="1"/>
      <c r="CI32" s="1"/>
      <c r="CJ32" s="1"/>
      <c r="CK32" s="1">
        <v>1.0357142857142856</v>
      </c>
      <c r="CL32" s="11"/>
      <c r="CM32" s="11"/>
      <c r="CN32" s="103"/>
      <c r="CO32" s="1"/>
      <c r="CP32" s="1"/>
    </row>
    <row r="33" spans="1:94" ht="13.5">
      <c r="A33" s="103" t="s">
        <v>389</v>
      </c>
      <c r="B33" s="11">
        <v>-8.42</v>
      </c>
      <c r="C33" s="11">
        <v>116.47</v>
      </c>
      <c r="D33" s="100">
        <v>0</v>
      </c>
      <c r="E33" s="100">
        <v>1</v>
      </c>
      <c r="F33" s="103" t="s">
        <v>397</v>
      </c>
      <c r="G33" s="103">
        <v>49.7</v>
      </c>
      <c r="H33" s="103">
        <v>1.28</v>
      </c>
      <c r="I33" s="103">
        <v>17.76</v>
      </c>
      <c r="J33" s="14"/>
      <c r="K33" s="1">
        <v>10.474732295509764</v>
      </c>
      <c r="L33" s="14"/>
      <c r="M33" s="103">
        <v>0.18</v>
      </c>
      <c r="N33" s="103">
        <v>4.92</v>
      </c>
      <c r="O33" s="103">
        <v>9.49</v>
      </c>
      <c r="P33" s="103">
        <v>4.19</v>
      </c>
      <c r="Q33" s="103">
        <v>1.53</v>
      </c>
      <c r="R33" s="103">
        <v>0.29</v>
      </c>
      <c r="S33" s="103">
        <v>0.82</v>
      </c>
      <c r="T33" s="14"/>
      <c r="U33" s="1">
        <v>100.63473229550978</v>
      </c>
      <c r="V33" s="103">
        <v>27</v>
      </c>
      <c r="W33" s="103"/>
      <c r="X33" s="103">
        <v>4</v>
      </c>
      <c r="Y33" s="103">
        <v>507</v>
      </c>
      <c r="Z33" s="103">
        <v>98</v>
      </c>
      <c r="AA33" s="103"/>
      <c r="AB33" s="103"/>
      <c r="AC33" s="103"/>
      <c r="AD33" s="103"/>
      <c r="AE33" s="103"/>
      <c r="AF33" s="103"/>
      <c r="AG33" s="103"/>
      <c r="AH33" s="103"/>
      <c r="AI33" s="103"/>
      <c r="AJ33" s="103"/>
      <c r="AK33" s="103"/>
      <c r="AL33" s="103"/>
      <c r="AM33" s="103"/>
      <c r="AN33" s="103"/>
      <c r="AO33" s="103">
        <v>27</v>
      </c>
      <c r="AP33" s="103">
        <v>32</v>
      </c>
      <c r="AQ33" s="103">
        <v>39</v>
      </c>
      <c r="AR33" s="103">
        <v>124</v>
      </c>
      <c r="AS33" s="103"/>
      <c r="AT33" s="103"/>
      <c r="AU33" s="103"/>
      <c r="AV33" s="103"/>
      <c r="AW33" s="103"/>
      <c r="AX33" s="103"/>
      <c r="AY33" s="103"/>
      <c r="AZ33" s="103"/>
      <c r="BA33" s="103"/>
      <c r="BB33" s="103"/>
      <c r="BC33" s="13">
        <v>18.77777777777778</v>
      </c>
      <c r="BD33" s="1">
        <v>5.173469387755102</v>
      </c>
      <c r="BE33" s="14"/>
      <c r="BF33" s="25">
        <v>0.0408163265306122</v>
      </c>
      <c r="BG33" s="26">
        <v>0.148148148148148</v>
      </c>
      <c r="BH33" s="14"/>
      <c r="BI33" s="14"/>
      <c r="BJ33" s="14"/>
      <c r="BK33" s="14"/>
      <c r="BL33" s="1">
        <v>1.452897333405803</v>
      </c>
      <c r="BM33" s="1">
        <v>13.875</v>
      </c>
      <c r="BN33" s="1">
        <v>2.1290106291686506</v>
      </c>
      <c r="BO33" s="1">
        <v>51.138951946934846</v>
      </c>
      <c r="BP33" s="14"/>
      <c r="BQ33" s="14"/>
      <c r="BR33" s="103"/>
      <c r="BS33" s="14"/>
      <c r="BT33" s="14"/>
      <c r="BU33" s="14"/>
      <c r="BV33" s="103"/>
      <c r="BW33" s="1"/>
      <c r="BX33" s="1"/>
      <c r="BY33" s="1"/>
      <c r="BZ33" s="1"/>
      <c r="CA33" s="1"/>
      <c r="CB33" s="1"/>
      <c r="CC33" s="1"/>
      <c r="CD33" s="1"/>
      <c r="CE33" s="1"/>
      <c r="CF33" s="1"/>
      <c r="CG33" s="1"/>
      <c r="CH33" s="1"/>
      <c r="CI33" s="1"/>
      <c r="CJ33" s="1"/>
      <c r="CK33" s="1">
        <v>0.964285714285714</v>
      </c>
      <c r="CL33" s="11"/>
      <c r="CM33" s="11"/>
      <c r="CN33" s="103"/>
      <c r="CO33" s="1"/>
      <c r="CP33" s="1"/>
    </row>
    <row r="34" spans="1:94" ht="13.5">
      <c r="A34" s="103" t="s">
        <v>389</v>
      </c>
      <c r="B34" s="11">
        <v>-8.42</v>
      </c>
      <c r="C34" s="11">
        <v>116.47</v>
      </c>
      <c r="D34" s="100">
        <v>0</v>
      </c>
      <c r="E34" s="100">
        <v>1</v>
      </c>
      <c r="F34" s="103" t="s">
        <v>398</v>
      </c>
      <c r="G34" s="103">
        <v>49.97</v>
      </c>
      <c r="H34" s="103">
        <v>1.26</v>
      </c>
      <c r="I34" s="103">
        <v>17.42</v>
      </c>
      <c r="J34" s="14"/>
      <c r="K34" s="1">
        <v>10.2977368847296</v>
      </c>
      <c r="L34" s="14"/>
      <c r="M34" s="103">
        <v>0.19</v>
      </c>
      <c r="N34" s="103">
        <v>5.78</v>
      </c>
      <c r="O34" s="103">
        <v>9.62</v>
      </c>
      <c r="P34" s="103">
        <v>3.5</v>
      </c>
      <c r="Q34" s="103">
        <v>1.49</v>
      </c>
      <c r="R34" s="103">
        <v>0.32</v>
      </c>
      <c r="S34" s="103">
        <v>0.73</v>
      </c>
      <c r="T34" s="14"/>
      <c r="U34" s="1">
        <v>100.57773688472957</v>
      </c>
      <c r="V34" s="103">
        <v>22</v>
      </c>
      <c r="W34" s="103"/>
      <c r="X34" s="103">
        <v>6</v>
      </c>
      <c r="Y34" s="103">
        <v>520</v>
      </c>
      <c r="Z34" s="103">
        <v>99</v>
      </c>
      <c r="AA34" s="103"/>
      <c r="AB34" s="103"/>
      <c r="AC34" s="103"/>
      <c r="AD34" s="103"/>
      <c r="AE34" s="103"/>
      <c r="AF34" s="103"/>
      <c r="AG34" s="103"/>
      <c r="AH34" s="103"/>
      <c r="AI34" s="103"/>
      <c r="AJ34" s="103"/>
      <c r="AK34" s="103"/>
      <c r="AL34" s="103"/>
      <c r="AM34" s="103"/>
      <c r="AN34" s="103"/>
      <c r="AO34" s="103">
        <v>23</v>
      </c>
      <c r="AP34" s="103">
        <v>33</v>
      </c>
      <c r="AQ34" s="103">
        <v>43</v>
      </c>
      <c r="AR34" s="103">
        <v>128</v>
      </c>
      <c r="AS34" s="103"/>
      <c r="AT34" s="103"/>
      <c r="AU34" s="103"/>
      <c r="AV34" s="103"/>
      <c r="AW34" s="103"/>
      <c r="AX34" s="103"/>
      <c r="AY34" s="103"/>
      <c r="AZ34" s="103"/>
      <c r="BA34" s="103"/>
      <c r="BB34" s="103"/>
      <c r="BC34" s="13">
        <v>22.608695652173907</v>
      </c>
      <c r="BD34" s="1">
        <v>5.252525252525251</v>
      </c>
      <c r="BE34" s="14"/>
      <c r="BF34" s="25">
        <v>0.0606060606060606</v>
      </c>
      <c r="BG34" s="26">
        <v>0.260869565217391</v>
      </c>
      <c r="BH34" s="14"/>
      <c r="BI34" s="14"/>
      <c r="BJ34" s="14"/>
      <c r="BK34" s="14"/>
      <c r="BL34" s="1">
        <v>1.4271761922876935</v>
      </c>
      <c r="BM34" s="1">
        <v>13.825396825396831</v>
      </c>
      <c r="BN34" s="1">
        <v>1.7816153779808992</v>
      </c>
      <c r="BO34" s="1">
        <v>55.56936546669872</v>
      </c>
      <c r="BP34" s="14"/>
      <c r="BQ34" s="14"/>
      <c r="BR34" s="103"/>
      <c r="BS34" s="14"/>
      <c r="BT34" s="14"/>
      <c r="BU34" s="14"/>
      <c r="BV34" s="103"/>
      <c r="BW34" s="1"/>
      <c r="BX34" s="1"/>
      <c r="BY34" s="1"/>
      <c r="BZ34" s="1"/>
      <c r="CA34" s="1"/>
      <c r="CB34" s="1"/>
      <c r="CC34" s="1"/>
      <c r="CD34" s="1"/>
      <c r="CE34" s="1"/>
      <c r="CF34" s="1"/>
      <c r="CG34" s="1"/>
      <c r="CH34" s="1"/>
      <c r="CI34" s="1"/>
      <c r="CJ34" s="1"/>
      <c r="CK34" s="1">
        <v>0.821428571428571</v>
      </c>
      <c r="CL34" s="11"/>
      <c r="CM34" s="11"/>
      <c r="CN34" s="103"/>
      <c r="CO34" s="1"/>
      <c r="CP34" s="1"/>
    </row>
    <row r="35" spans="1:94" ht="13.5">
      <c r="A35" s="103" t="s">
        <v>389</v>
      </c>
      <c r="B35" s="11">
        <v>-8.42</v>
      </c>
      <c r="C35" s="11">
        <v>116.47</v>
      </c>
      <c r="D35" s="100">
        <v>0</v>
      </c>
      <c r="E35" s="100">
        <v>1</v>
      </c>
      <c r="F35" s="103" t="s">
        <v>399</v>
      </c>
      <c r="G35" s="1">
        <v>50.015757505082945</v>
      </c>
      <c r="H35" s="1">
        <v>1.0463968578814378</v>
      </c>
      <c r="I35" s="1">
        <v>20.907814141131038</v>
      </c>
      <c r="J35" s="14"/>
      <c r="K35" s="1">
        <v>9.080979729691853</v>
      </c>
      <c r="L35" s="14"/>
      <c r="M35" s="1">
        <v>0.21129167322606</v>
      </c>
      <c r="N35" s="1">
        <v>4.205710448023471</v>
      </c>
      <c r="O35" s="1">
        <v>10.403599529321223</v>
      </c>
      <c r="P35" s="1">
        <v>2.7769762766853536</v>
      </c>
      <c r="Q35" s="1">
        <v>0.986027808388278</v>
      </c>
      <c r="R35" s="1">
        <v>0.21129167322606</v>
      </c>
      <c r="S35" s="102">
        <v>0.96</v>
      </c>
      <c r="T35" s="14"/>
      <c r="U35" s="1">
        <v>100.80584564265769</v>
      </c>
      <c r="V35" s="103">
        <v>17.5</v>
      </c>
      <c r="W35" s="103">
        <v>529</v>
      </c>
      <c r="X35" s="103">
        <v>14</v>
      </c>
      <c r="Y35" s="103">
        <v>577</v>
      </c>
      <c r="Z35" s="103">
        <v>67</v>
      </c>
      <c r="AA35" s="103"/>
      <c r="AB35" s="103">
        <v>31</v>
      </c>
      <c r="AC35" s="103"/>
      <c r="AD35" s="103">
        <v>12</v>
      </c>
      <c r="AE35" s="103"/>
      <c r="AF35" s="103"/>
      <c r="AG35" s="103"/>
      <c r="AH35" s="103"/>
      <c r="AI35" s="103"/>
      <c r="AJ35" s="103"/>
      <c r="AK35" s="103"/>
      <c r="AL35" s="103"/>
      <c r="AM35" s="103"/>
      <c r="AN35" s="103"/>
      <c r="AO35" s="103">
        <v>19.8</v>
      </c>
      <c r="AP35" s="103">
        <v>32</v>
      </c>
      <c r="AQ35" s="103">
        <v>14</v>
      </c>
      <c r="AR35" s="103">
        <v>6</v>
      </c>
      <c r="AS35" s="103"/>
      <c r="AT35" s="103">
        <v>302</v>
      </c>
      <c r="AU35" s="103"/>
      <c r="AV35" s="103"/>
      <c r="AW35" s="103"/>
      <c r="AX35" s="103"/>
      <c r="AY35" s="103"/>
      <c r="AZ35" s="103"/>
      <c r="BA35" s="103"/>
      <c r="BB35" s="103"/>
      <c r="BC35" s="13">
        <v>29.141414141414142</v>
      </c>
      <c r="BD35" s="1">
        <v>8.611940298507463</v>
      </c>
      <c r="BE35" s="13">
        <v>7.8955223880597005</v>
      </c>
      <c r="BF35" s="25">
        <v>0.208955223880597</v>
      </c>
      <c r="BG35" s="26">
        <v>0.707070707070707</v>
      </c>
      <c r="BH35" s="14"/>
      <c r="BI35" s="13">
        <v>9.4375</v>
      </c>
      <c r="BJ35" s="26">
        <v>15.252525252525253</v>
      </c>
      <c r="BK35" s="14"/>
      <c r="BL35" s="1">
        <v>1.1742580305715096</v>
      </c>
      <c r="BM35" s="1">
        <v>19.980769230769216</v>
      </c>
      <c r="BN35" s="1">
        <v>2.1592023135971186</v>
      </c>
      <c r="BO35" s="1">
        <v>50.787047095259034</v>
      </c>
      <c r="BP35" s="14"/>
      <c r="BQ35" s="14"/>
      <c r="BR35" s="103"/>
      <c r="BS35" s="14"/>
      <c r="BT35" s="14"/>
      <c r="BU35" s="14"/>
      <c r="BV35" s="103"/>
      <c r="BW35" s="1"/>
      <c r="BX35" s="1">
        <v>4.133333333333334</v>
      </c>
      <c r="BY35" s="1"/>
      <c r="BZ35" s="1">
        <v>1.621621621621621</v>
      </c>
      <c r="CA35" s="1"/>
      <c r="CB35" s="1"/>
      <c r="CC35" s="1"/>
      <c r="CD35" s="1"/>
      <c r="CE35" s="1"/>
      <c r="CF35" s="1"/>
      <c r="CG35" s="1"/>
      <c r="CH35" s="1"/>
      <c r="CI35" s="1"/>
      <c r="CJ35" s="1"/>
      <c r="CK35" s="1">
        <v>0.707142857142857</v>
      </c>
      <c r="CL35" s="11"/>
      <c r="CM35" s="11"/>
      <c r="CN35" s="103"/>
      <c r="CO35" s="1"/>
      <c r="CP35" s="1"/>
    </row>
    <row r="36" spans="1:94" ht="13.5">
      <c r="A36" s="103" t="s">
        <v>389</v>
      </c>
      <c r="B36" s="11">
        <v>-8.42</v>
      </c>
      <c r="C36" s="11">
        <v>116.47</v>
      </c>
      <c r="D36" s="100">
        <v>0</v>
      </c>
      <c r="E36" s="100">
        <v>1</v>
      </c>
      <c r="F36" s="103" t="s">
        <v>400</v>
      </c>
      <c r="G36" s="103">
        <v>50.2</v>
      </c>
      <c r="H36" s="103">
        <v>1.04</v>
      </c>
      <c r="I36" s="103">
        <v>20.32</v>
      </c>
      <c r="J36" s="14"/>
      <c r="K36" s="1">
        <v>9.048769009268423</v>
      </c>
      <c r="L36" s="14"/>
      <c r="M36" s="103">
        <v>0.19</v>
      </c>
      <c r="N36" s="103">
        <v>3.91</v>
      </c>
      <c r="O36" s="103">
        <v>9.37</v>
      </c>
      <c r="P36" s="103">
        <v>4.1</v>
      </c>
      <c r="Q36" s="103">
        <v>1.36</v>
      </c>
      <c r="R36" s="103">
        <v>0.32</v>
      </c>
      <c r="S36" s="103">
        <v>1.06</v>
      </c>
      <c r="T36" s="14"/>
      <c r="U36" s="1">
        <v>100.91876900926842</v>
      </c>
      <c r="V36" s="103">
        <v>23</v>
      </c>
      <c r="W36" s="103"/>
      <c r="X36" s="103">
        <v>7</v>
      </c>
      <c r="Y36" s="103">
        <v>722</v>
      </c>
      <c r="Z36" s="103">
        <v>72</v>
      </c>
      <c r="AA36" s="103"/>
      <c r="AB36" s="103"/>
      <c r="AC36" s="103"/>
      <c r="AD36" s="103"/>
      <c r="AE36" s="103"/>
      <c r="AF36" s="103"/>
      <c r="AG36" s="103"/>
      <c r="AH36" s="103"/>
      <c r="AI36" s="103"/>
      <c r="AJ36" s="103"/>
      <c r="AK36" s="103"/>
      <c r="AL36" s="103"/>
      <c r="AM36" s="103"/>
      <c r="AN36" s="103"/>
      <c r="AO36" s="103">
        <v>25</v>
      </c>
      <c r="AP36" s="103">
        <v>20</v>
      </c>
      <c r="AQ36" s="103">
        <v>11</v>
      </c>
      <c r="AR36" s="103">
        <v>60</v>
      </c>
      <c r="AS36" s="103"/>
      <c r="AT36" s="103"/>
      <c r="AU36" s="103"/>
      <c r="AV36" s="103"/>
      <c r="AW36" s="103"/>
      <c r="AX36" s="103"/>
      <c r="AY36" s="103"/>
      <c r="AZ36" s="103"/>
      <c r="BA36" s="103"/>
      <c r="BB36" s="103"/>
      <c r="BC36" s="13">
        <v>28.88</v>
      </c>
      <c r="BD36" s="1">
        <v>10.027777777777779</v>
      </c>
      <c r="BE36" s="14"/>
      <c r="BF36" s="14"/>
      <c r="BG36" s="14"/>
      <c r="BH36" s="14"/>
      <c r="BI36" s="14"/>
      <c r="BJ36" s="14"/>
      <c r="BK36" s="14"/>
      <c r="BL36" s="1">
        <v>1.2427758197467382</v>
      </c>
      <c r="BM36" s="1">
        <v>19.538461538461537</v>
      </c>
      <c r="BN36" s="1">
        <v>2.31426317372594</v>
      </c>
      <c r="BO36" s="1">
        <v>49.05341274346357</v>
      </c>
      <c r="BP36" s="14"/>
      <c r="BQ36" s="14"/>
      <c r="BR36" s="103"/>
      <c r="BS36" s="14"/>
      <c r="BT36" s="14"/>
      <c r="BU36" s="14"/>
      <c r="BV36" s="103"/>
      <c r="BW36" s="1"/>
      <c r="BX36" s="1"/>
      <c r="BY36" s="1"/>
      <c r="BZ36" s="1"/>
      <c r="CA36" s="1"/>
      <c r="CB36" s="1"/>
      <c r="CC36" s="1"/>
      <c r="CD36" s="1"/>
      <c r="CE36" s="1"/>
      <c r="CF36" s="1"/>
      <c r="CG36" s="1"/>
      <c r="CH36" s="1"/>
      <c r="CI36" s="1"/>
      <c r="CJ36" s="1"/>
      <c r="CK36" s="1">
        <v>0.892857142857143</v>
      </c>
      <c r="CL36" s="11"/>
      <c r="CM36" s="11"/>
      <c r="CN36" s="103"/>
      <c r="CO36" s="1"/>
      <c r="CP36" s="1"/>
    </row>
    <row r="37" spans="1:94" ht="13.5">
      <c r="A37" s="103" t="s">
        <v>389</v>
      </c>
      <c r="B37" s="11">
        <v>-8.42</v>
      </c>
      <c r="C37" s="11">
        <v>116.47</v>
      </c>
      <c r="D37" s="100">
        <v>0</v>
      </c>
      <c r="E37" s="100">
        <v>1</v>
      </c>
      <c r="F37" s="103" t="s">
        <v>401</v>
      </c>
      <c r="G37" s="103">
        <v>50.34</v>
      </c>
      <c r="H37" s="103">
        <v>0.8</v>
      </c>
      <c r="I37" s="103">
        <v>19.56</v>
      </c>
      <c r="J37" s="14"/>
      <c r="K37" s="1">
        <v>8.8227751282282</v>
      </c>
      <c r="L37" s="14"/>
      <c r="M37" s="103">
        <v>0.19</v>
      </c>
      <c r="N37" s="103">
        <v>4.57</v>
      </c>
      <c r="O37" s="103">
        <v>10.48</v>
      </c>
      <c r="P37" s="103">
        <v>3.57</v>
      </c>
      <c r="Q37" s="103">
        <v>1.28</v>
      </c>
      <c r="R37" s="103">
        <v>0.24</v>
      </c>
      <c r="S37" s="103">
        <v>1.51</v>
      </c>
      <c r="T37" s="14"/>
      <c r="U37" s="1">
        <v>101.36277512822818</v>
      </c>
      <c r="V37" s="103">
        <v>19</v>
      </c>
      <c r="W37" s="103"/>
      <c r="X37" s="103"/>
      <c r="Y37" s="103">
        <v>590</v>
      </c>
      <c r="Z37" s="103">
        <v>71</v>
      </c>
      <c r="AA37" s="103"/>
      <c r="AB37" s="103"/>
      <c r="AC37" s="103"/>
      <c r="AD37" s="103"/>
      <c r="AE37" s="103"/>
      <c r="AF37" s="103"/>
      <c r="AG37" s="103"/>
      <c r="AH37" s="103"/>
      <c r="AI37" s="103"/>
      <c r="AJ37" s="103"/>
      <c r="AK37" s="103"/>
      <c r="AL37" s="103"/>
      <c r="AM37" s="103"/>
      <c r="AN37" s="103"/>
      <c r="AO37" s="103">
        <v>12</v>
      </c>
      <c r="AP37" s="103">
        <v>23</v>
      </c>
      <c r="AQ37" s="103">
        <v>12</v>
      </c>
      <c r="AR37" s="103">
        <v>66</v>
      </c>
      <c r="AS37" s="103"/>
      <c r="AT37" s="103"/>
      <c r="AU37" s="103"/>
      <c r="AV37" s="103"/>
      <c r="AW37" s="103"/>
      <c r="AX37" s="103"/>
      <c r="AY37" s="103"/>
      <c r="AZ37" s="103"/>
      <c r="BA37" s="103"/>
      <c r="BB37" s="103"/>
      <c r="BC37" s="13">
        <v>49.16666666666664</v>
      </c>
      <c r="BD37" s="1">
        <v>8.309859154929578</v>
      </c>
      <c r="BE37" s="14"/>
      <c r="BF37" s="14"/>
      <c r="BG37" s="14"/>
      <c r="BH37" s="14"/>
      <c r="BI37" s="14"/>
      <c r="BJ37" s="14"/>
      <c r="BK37" s="14"/>
      <c r="BL37" s="1">
        <v>1.345239166872174</v>
      </c>
      <c r="BM37" s="1">
        <v>24.45</v>
      </c>
      <c r="BN37" s="1">
        <v>1.9305853672271769</v>
      </c>
      <c r="BO37" s="1">
        <v>53.5788712970139</v>
      </c>
      <c r="BP37" s="14"/>
      <c r="BQ37" s="14"/>
      <c r="BR37" s="103"/>
      <c r="BS37" s="14"/>
      <c r="BT37" s="14"/>
      <c r="BU37" s="14"/>
      <c r="BV37" s="103"/>
      <c r="BW37" s="1"/>
      <c r="BX37" s="1"/>
      <c r="BY37" s="1"/>
      <c r="BZ37" s="1"/>
      <c r="CA37" s="1"/>
      <c r="CB37" s="1"/>
      <c r="CC37" s="1"/>
      <c r="CD37" s="1"/>
      <c r="CE37" s="1"/>
      <c r="CF37" s="1"/>
      <c r="CG37" s="1"/>
      <c r="CH37" s="1"/>
      <c r="CI37" s="1"/>
      <c r="CJ37" s="1"/>
      <c r="CK37" s="1">
        <v>0.428571428571429</v>
      </c>
      <c r="CL37" s="11"/>
      <c r="CM37" s="11"/>
      <c r="CN37" s="103"/>
      <c r="CO37" s="1"/>
      <c r="CP37" s="1"/>
    </row>
    <row r="38" spans="1:94" ht="13.5">
      <c r="A38" s="103" t="s">
        <v>389</v>
      </c>
      <c r="B38" s="11">
        <v>-8.42</v>
      </c>
      <c r="C38" s="11">
        <v>116.47</v>
      </c>
      <c r="D38" s="100">
        <v>0</v>
      </c>
      <c r="E38" s="100">
        <v>1</v>
      </c>
      <c r="F38" s="103" t="s">
        <v>402</v>
      </c>
      <c r="G38" s="103">
        <v>50.38</v>
      </c>
      <c r="H38" s="103">
        <v>1.15</v>
      </c>
      <c r="I38" s="103">
        <v>18.52</v>
      </c>
      <c r="J38" s="14"/>
      <c r="K38" s="1">
        <v>9.94374606316926</v>
      </c>
      <c r="L38" s="14"/>
      <c r="M38" s="103">
        <v>0.19</v>
      </c>
      <c r="N38" s="103">
        <v>4.97</v>
      </c>
      <c r="O38" s="103">
        <v>10.08</v>
      </c>
      <c r="P38" s="103">
        <v>3.07</v>
      </c>
      <c r="Q38" s="103">
        <v>1.26</v>
      </c>
      <c r="R38" s="103">
        <v>0.28</v>
      </c>
      <c r="S38" s="103">
        <v>0.68</v>
      </c>
      <c r="T38" s="14"/>
      <c r="U38" s="1">
        <v>100.52374606316928</v>
      </c>
      <c r="V38" s="103">
        <v>19</v>
      </c>
      <c r="W38" s="103"/>
      <c r="X38" s="103"/>
      <c r="Y38" s="103">
        <v>556</v>
      </c>
      <c r="Z38" s="103">
        <v>84</v>
      </c>
      <c r="AA38" s="103"/>
      <c r="AB38" s="103"/>
      <c r="AC38" s="103"/>
      <c r="AD38" s="103"/>
      <c r="AE38" s="103"/>
      <c r="AF38" s="103"/>
      <c r="AG38" s="103"/>
      <c r="AH38" s="103"/>
      <c r="AI38" s="103"/>
      <c r="AJ38" s="103"/>
      <c r="AK38" s="103"/>
      <c r="AL38" s="103"/>
      <c r="AM38" s="103"/>
      <c r="AN38" s="103"/>
      <c r="AO38" s="103">
        <v>17</v>
      </c>
      <c r="AP38" s="103">
        <v>30</v>
      </c>
      <c r="AQ38" s="103">
        <v>18</v>
      </c>
      <c r="AR38" s="103">
        <v>40</v>
      </c>
      <c r="AS38" s="103"/>
      <c r="AT38" s="103"/>
      <c r="AU38" s="103"/>
      <c r="AV38" s="103"/>
      <c r="AW38" s="103"/>
      <c r="AX38" s="103"/>
      <c r="AY38" s="103"/>
      <c r="AZ38" s="103"/>
      <c r="BA38" s="103"/>
      <c r="BB38" s="103"/>
      <c r="BC38" s="13">
        <v>32.705882352941174</v>
      </c>
      <c r="BD38" s="1">
        <v>6.619047619047619</v>
      </c>
      <c r="BE38" s="14"/>
      <c r="BF38" s="14"/>
      <c r="BG38" s="14"/>
      <c r="BH38" s="14"/>
      <c r="BI38" s="14"/>
      <c r="BJ38" s="14"/>
      <c r="BK38" s="14"/>
      <c r="BL38" s="1">
        <v>1.3359296862748926</v>
      </c>
      <c r="BM38" s="1">
        <v>16.10434782608696</v>
      </c>
      <c r="BN38" s="1">
        <v>2.000753735044117</v>
      </c>
      <c r="BO38" s="1">
        <v>52.68988450839383</v>
      </c>
      <c r="BP38" s="14"/>
      <c r="BQ38" s="14"/>
      <c r="BR38" s="103"/>
      <c r="BS38" s="14"/>
      <c r="BT38" s="14"/>
      <c r="BU38" s="14"/>
      <c r="BV38" s="103"/>
      <c r="BW38" s="1"/>
      <c r="BX38" s="1"/>
      <c r="BY38" s="1"/>
      <c r="BZ38" s="1"/>
      <c r="CA38" s="1"/>
      <c r="CB38" s="1"/>
      <c r="CC38" s="1"/>
      <c r="CD38" s="1"/>
      <c r="CE38" s="1"/>
      <c r="CF38" s="1"/>
      <c r="CG38" s="1"/>
      <c r="CH38" s="1"/>
      <c r="CI38" s="1"/>
      <c r="CJ38" s="1"/>
      <c r="CK38" s="1">
        <v>0.607142857142857</v>
      </c>
      <c r="CL38" s="11"/>
      <c r="CM38" s="11"/>
      <c r="CN38" s="103"/>
      <c r="CO38" s="1"/>
      <c r="CP38" s="1"/>
    </row>
    <row r="39" spans="1:94" ht="13.5">
      <c r="A39" s="103" t="s">
        <v>389</v>
      </c>
      <c r="B39" s="11">
        <v>-8.42</v>
      </c>
      <c r="C39" s="11">
        <v>116.47</v>
      </c>
      <c r="D39" s="100">
        <v>0</v>
      </c>
      <c r="E39" s="100">
        <v>1</v>
      </c>
      <c r="F39" s="103" t="s">
        <v>403</v>
      </c>
      <c r="G39" s="103">
        <v>50.43</v>
      </c>
      <c r="H39" s="103">
        <v>1.04</v>
      </c>
      <c r="I39" s="103">
        <v>20.94</v>
      </c>
      <c r="J39" s="14"/>
      <c r="K39" s="1">
        <v>9.246765949788534</v>
      </c>
      <c r="L39" s="14"/>
      <c r="M39" s="103">
        <v>0.2</v>
      </c>
      <c r="N39" s="103">
        <v>3.85</v>
      </c>
      <c r="O39" s="103">
        <v>8.57</v>
      </c>
      <c r="P39" s="103">
        <v>3.93</v>
      </c>
      <c r="Q39" s="103">
        <v>1.39</v>
      </c>
      <c r="R39" s="103">
        <v>0.28</v>
      </c>
      <c r="S39" s="103">
        <v>1.86</v>
      </c>
      <c r="T39" s="14"/>
      <c r="U39" s="1">
        <v>101.7367659497886</v>
      </c>
      <c r="V39" s="103">
        <v>22</v>
      </c>
      <c r="W39" s="103"/>
      <c r="X39" s="103"/>
      <c r="Y39" s="103">
        <v>695</v>
      </c>
      <c r="Z39" s="103">
        <v>76</v>
      </c>
      <c r="AA39" s="103"/>
      <c r="AB39" s="103"/>
      <c r="AC39" s="103"/>
      <c r="AD39" s="103"/>
      <c r="AE39" s="103"/>
      <c r="AF39" s="103"/>
      <c r="AG39" s="103"/>
      <c r="AH39" s="103"/>
      <c r="AI39" s="103"/>
      <c r="AJ39" s="103"/>
      <c r="AK39" s="103"/>
      <c r="AL39" s="103"/>
      <c r="AM39" s="103"/>
      <c r="AN39" s="103"/>
      <c r="AO39" s="103">
        <v>21</v>
      </c>
      <c r="AP39" s="103">
        <v>19</v>
      </c>
      <c r="AQ39" s="103">
        <v>10</v>
      </c>
      <c r="AR39" s="103">
        <v>38</v>
      </c>
      <c r="AS39" s="103"/>
      <c r="AT39" s="103"/>
      <c r="AU39" s="103"/>
      <c r="AV39" s="103"/>
      <c r="AW39" s="103"/>
      <c r="AX39" s="103"/>
      <c r="AY39" s="103"/>
      <c r="AZ39" s="103"/>
      <c r="BA39" s="103"/>
      <c r="BB39" s="103"/>
      <c r="BC39" s="13">
        <v>33.095238095238095</v>
      </c>
      <c r="BD39" s="1">
        <v>9.144736842105265</v>
      </c>
      <c r="BE39" s="14"/>
      <c r="BF39" s="14"/>
      <c r="BG39" s="14"/>
      <c r="BH39" s="14"/>
      <c r="BI39" s="14"/>
      <c r="BJ39" s="14"/>
      <c r="BK39" s="14"/>
      <c r="BL39" s="1">
        <v>1.1247124498719654</v>
      </c>
      <c r="BM39" s="1">
        <v>20.13461538461539</v>
      </c>
      <c r="BN39" s="1">
        <v>2.401757389555464</v>
      </c>
      <c r="BO39" s="1">
        <v>48.12644320648742</v>
      </c>
      <c r="BP39" s="14"/>
      <c r="BQ39" s="14"/>
      <c r="BR39" s="103"/>
      <c r="BS39" s="14"/>
      <c r="BT39" s="14"/>
      <c r="BU39" s="14"/>
      <c r="BV39" s="103"/>
      <c r="BW39" s="1"/>
      <c r="BX39" s="1"/>
      <c r="BY39" s="1"/>
      <c r="BZ39" s="1"/>
      <c r="CA39" s="1"/>
      <c r="CB39" s="1"/>
      <c r="CC39" s="1"/>
      <c r="CD39" s="1"/>
      <c r="CE39" s="1"/>
      <c r="CF39" s="1"/>
      <c r="CG39" s="1"/>
      <c r="CH39" s="1"/>
      <c r="CI39" s="1"/>
      <c r="CJ39" s="1"/>
      <c r="CK39" s="1">
        <v>0.75</v>
      </c>
      <c r="CL39" s="11"/>
      <c r="CM39" s="11"/>
      <c r="CN39" s="103"/>
      <c r="CO39" s="1"/>
      <c r="CP39" s="1"/>
    </row>
    <row r="40" spans="1:94" ht="13.5">
      <c r="A40" s="103" t="s">
        <v>389</v>
      </c>
      <c r="B40" s="11">
        <v>-8.42</v>
      </c>
      <c r="C40" s="11">
        <v>116.47</v>
      </c>
      <c r="D40" s="100">
        <v>0</v>
      </c>
      <c r="E40" s="100">
        <v>1</v>
      </c>
      <c r="F40" s="103" t="s">
        <v>404</v>
      </c>
      <c r="G40" s="1">
        <v>50.60817195541292</v>
      </c>
      <c r="H40" s="1">
        <v>0.999044670705061</v>
      </c>
      <c r="I40" s="1">
        <v>18.043352234552007</v>
      </c>
      <c r="J40" s="14"/>
      <c r="K40" s="1">
        <v>9.40758506372501</v>
      </c>
      <c r="L40" s="14"/>
      <c r="M40" s="1">
        <v>0.19173584589289</v>
      </c>
      <c r="N40" s="1">
        <v>4.944766551974545</v>
      </c>
      <c r="O40" s="1">
        <v>10.212456633873952</v>
      </c>
      <c r="P40" s="1">
        <v>3.380605703900963</v>
      </c>
      <c r="Q40" s="1">
        <v>1.6620470430820553</v>
      </c>
      <c r="R40" s="1">
        <v>0.390535644002887</v>
      </c>
      <c r="S40" s="1">
        <v>0.16</v>
      </c>
      <c r="T40" s="14"/>
      <c r="U40" s="1">
        <v>100.00030134712229</v>
      </c>
      <c r="V40" s="1">
        <v>15.1</v>
      </c>
      <c r="W40" s="100">
        <v>524</v>
      </c>
      <c r="X40" s="100">
        <v>8.5</v>
      </c>
      <c r="Y40" s="100">
        <v>683.9</v>
      </c>
      <c r="Z40" s="14">
        <v>90</v>
      </c>
      <c r="AA40" s="14">
        <v>21</v>
      </c>
      <c r="AB40" s="14">
        <v>46</v>
      </c>
      <c r="AC40" s="103"/>
      <c r="AD40" s="14">
        <v>24</v>
      </c>
      <c r="AE40" s="103"/>
      <c r="AF40" s="103"/>
      <c r="AG40" s="103"/>
      <c r="AH40" s="103"/>
      <c r="AI40" s="103"/>
      <c r="AJ40" s="103"/>
      <c r="AK40" s="103"/>
      <c r="AL40" s="103"/>
      <c r="AM40" s="103"/>
      <c r="AN40" s="103"/>
      <c r="AO40" s="100">
        <v>26.7</v>
      </c>
      <c r="AP40" s="100">
        <v>22.4</v>
      </c>
      <c r="AQ40" s="14">
        <v>31</v>
      </c>
      <c r="AR40" s="14">
        <v>68</v>
      </c>
      <c r="AS40" s="14"/>
      <c r="AT40" s="14">
        <v>281</v>
      </c>
      <c r="AU40" s="14">
        <v>90</v>
      </c>
      <c r="AV40" s="14">
        <v>80</v>
      </c>
      <c r="AW40" s="100">
        <v>4.8</v>
      </c>
      <c r="AX40" s="1"/>
      <c r="AY40" s="1">
        <v>5</v>
      </c>
      <c r="AZ40" s="1">
        <v>0</v>
      </c>
      <c r="BA40" s="103"/>
      <c r="BB40" s="103"/>
      <c r="BC40" s="13">
        <v>25.614232209737825</v>
      </c>
      <c r="BD40" s="1">
        <v>7.5988888888888875</v>
      </c>
      <c r="BE40" s="13">
        <v>5.822222222222222</v>
      </c>
      <c r="BF40" s="25">
        <v>0.0944444444444444</v>
      </c>
      <c r="BG40" s="26">
        <v>0.318352059925094</v>
      </c>
      <c r="BH40" s="25">
        <v>0.0555555555555555</v>
      </c>
      <c r="BI40" s="13">
        <v>12.544642857142861</v>
      </c>
      <c r="BJ40" s="26">
        <v>10.524344569288392</v>
      </c>
      <c r="BK40" s="14"/>
      <c r="BL40" s="1">
        <v>1.437006246096237</v>
      </c>
      <c r="BM40" s="1">
        <v>18.06060606060606</v>
      </c>
      <c r="BN40" s="1">
        <v>1.9025337121260808</v>
      </c>
      <c r="BO40" s="1">
        <v>53.942717626962875</v>
      </c>
      <c r="BP40" s="104">
        <v>0.703656</v>
      </c>
      <c r="BQ40" s="104">
        <v>0.512868</v>
      </c>
      <c r="BR40" s="105">
        <v>4.486596779793572</v>
      </c>
      <c r="BS40" s="11">
        <v>18.549</v>
      </c>
      <c r="BT40" s="11">
        <v>15.56</v>
      </c>
      <c r="BU40" s="11">
        <v>38.529</v>
      </c>
      <c r="BV40" s="103"/>
      <c r="BW40" s="1">
        <v>8.4</v>
      </c>
      <c r="BX40" s="1">
        <v>6.133333333333334</v>
      </c>
      <c r="BY40" s="1"/>
      <c r="BZ40" s="1">
        <v>3.243243243243243</v>
      </c>
      <c r="CA40" s="1"/>
      <c r="CB40" s="1"/>
      <c r="CC40" s="1"/>
      <c r="CD40" s="1"/>
      <c r="CE40" s="1"/>
      <c r="CF40" s="1"/>
      <c r="CG40" s="1"/>
      <c r="CH40" s="1"/>
      <c r="CI40" s="1"/>
      <c r="CJ40" s="1"/>
      <c r="CK40" s="1">
        <v>0.953571428571428</v>
      </c>
      <c r="CL40" s="11"/>
      <c r="CM40" s="11"/>
      <c r="CN40" s="103"/>
      <c r="CO40" s="1"/>
      <c r="CP40" s="1"/>
    </row>
    <row r="41" spans="1:94" ht="13.5">
      <c r="A41" s="103" t="s">
        <v>389</v>
      </c>
      <c r="B41" s="11">
        <v>-8.42</v>
      </c>
      <c r="C41" s="11">
        <v>116.47</v>
      </c>
      <c r="D41" s="100">
        <v>0</v>
      </c>
      <c r="E41" s="100">
        <v>1</v>
      </c>
      <c r="F41" s="103" t="s">
        <v>405</v>
      </c>
      <c r="G41" s="103">
        <v>50.68</v>
      </c>
      <c r="H41" s="103">
        <v>1.11</v>
      </c>
      <c r="I41" s="103">
        <v>17.24</v>
      </c>
      <c r="J41" s="14"/>
      <c r="K41" s="1">
        <v>9.776750652389097</v>
      </c>
      <c r="L41" s="14"/>
      <c r="M41" s="103">
        <v>0.19</v>
      </c>
      <c r="N41" s="103">
        <v>5.81</v>
      </c>
      <c r="O41" s="103">
        <v>9.67</v>
      </c>
      <c r="P41" s="103">
        <v>3.36</v>
      </c>
      <c r="Q41" s="103">
        <v>1.69</v>
      </c>
      <c r="R41" s="103">
        <v>0.32</v>
      </c>
      <c r="S41" s="103">
        <v>0.71</v>
      </c>
      <c r="T41" s="14"/>
      <c r="U41" s="1">
        <v>100.55675065238908</v>
      </c>
      <c r="V41" s="103">
        <v>31</v>
      </c>
      <c r="W41" s="103"/>
      <c r="X41" s="103"/>
      <c r="Y41" s="103">
        <v>472</v>
      </c>
      <c r="Z41" s="103">
        <v>126</v>
      </c>
      <c r="AA41" s="103"/>
      <c r="AB41" s="103"/>
      <c r="AC41" s="103"/>
      <c r="AD41" s="103"/>
      <c r="AE41" s="103"/>
      <c r="AF41" s="103"/>
      <c r="AG41" s="103"/>
      <c r="AH41" s="103"/>
      <c r="AI41" s="103"/>
      <c r="AJ41" s="103"/>
      <c r="AK41" s="103"/>
      <c r="AL41" s="103"/>
      <c r="AM41" s="103"/>
      <c r="AN41" s="103"/>
      <c r="AO41" s="103">
        <v>31</v>
      </c>
      <c r="AP41" s="103">
        <v>27</v>
      </c>
      <c r="AQ41" s="103">
        <v>33</v>
      </c>
      <c r="AR41" s="103">
        <v>160</v>
      </c>
      <c r="AS41" s="103"/>
      <c r="AT41" s="103"/>
      <c r="AU41" s="103"/>
      <c r="AV41" s="103"/>
      <c r="AW41" s="103"/>
      <c r="AX41" s="103"/>
      <c r="AY41" s="103"/>
      <c r="AZ41" s="103"/>
      <c r="BA41" s="103"/>
      <c r="BB41" s="103"/>
      <c r="BC41" s="13">
        <v>15.2258064516129</v>
      </c>
      <c r="BD41" s="1">
        <v>3.746031746031747</v>
      </c>
      <c r="BE41" s="14"/>
      <c r="BF41" s="14"/>
      <c r="BG41" s="14"/>
      <c r="BH41" s="14"/>
      <c r="BI41" s="14"/>
      <c r="BJ41" s="14"/>
      <c r="BK41" s="14"/>
      <c r="BL41" s="1">
        <v>1.446548260180755</v>
      </c>
      <c r="BM41" s="1">
        <v>15.53153153153153</v>
      </c>
      <c r="BN41" s="1">
        <v>1.6827453790686913</v>
      </c>
      <c r="BO41" s="1">
        <v>56.97415407920887</v>
      </c>
      <c r="BP41" s="14"/>
      <c r="BQ41" s="14"/>
      <c r="BR41" s="103"/>
      <c r="BS41" s="14"/>
      <c r="BT41" s="14"/>
      <c r="BU41" s="14"/>
      <c r="BV41" s="103"/>
      <c r="BW41" s="1"/>
      <c r="BX41" s="1"/>
      <c r="BY41" s="1"/>
      <c r="BZ41" s="1"/>
      <c r="CA41" s="1"/>
      <c r="CB41" s="1"/>
      <c r="CC41" s="1"/>
      <c r="CD41" s="1"/>
      <c r="CE41" s="1"/>
      <c r="CF41" s="1"/>
      <c r="CG41" s="1"/>
      <c r="CH41" s="1"/>
      <c r="CI41" s="1"/>
      <c r="CJ41" s="1"/>
      <c r="CK41" s="1">
        <v>1.107142857142857</v>
      </c>
      <c r="CL41" s="11"/>
      <c r="CM41" s="11"/>
      <c r="CN41" s="103"/>
      <c r="CO41" s="1"/>
      <c r="CP41" s="1"/>
    </row>
    <row r="42" spans="1:94" ht="13.5">
      <c r="A42" s="103" t="s">
        <v>389</v>
      </c>
      <c r="B42" s="11">
        <v>-8.42</v>
      </c>
      <c r="C42" s="11">
        <v>116.47</v>
      </c>
      <c r="D42" s="100">
        <v>0</v>
      </c>
      <c r="E42" s="100">
        <v>1</v>
      </c>
      <c r="F42" s="103" t="s">
        <v>406</v>
      </c>
      <c r="G42" s="103">
        <v>50.74</v>
      </c>
      <c r="H42" s="103">
        <v>0.99</v>
      </c>
      <c r="I42" s="103">
        <v>18.28</v>
      </c>
      <c r="J42" s="14"/>
      <c r="K42" s="1">
        <v>9.55075677134887</v>
      </c>
      <c r="L42" s="14"/>
      <c r="M42" s="103">
        <v>0.2</v>
      </c>
      <c r="N42" s="103">
        <v>5.21</v>
      </c>
      <c r="O42" s="103">
        <v>9.62</v>
      </c>
      <c r="P42" s="103">
        <v>3.56</v>
      </c>
      <c r="Q42" s="103">
        <v>1.4</v>
      </c>
      <c r="R42" s="103">
        <v>0.31</v>
      </c>
      <c r="S42" s="103">
        <v>0.61</v>
      </c>
      <c r="T42" s="14"/>
      <c r="U42" s="1">
        <v>100.4707567713489</v>
      </c>
      <c r="V42" s="103">
        <v>21</v>
      </c>
      <c r="W42" s="103"/>
      <c r="X42" s="103"/>
      <c r="Y42" s="103">
        <v>583</v>
      </c>
      <c r="Z42" s="103">
        <v>73</v>
      </c>
      <c r="AA42" s="103"/>
      <c r="AB42" s="103"/>
      <c r="AC42" s="103"/>
      <c r="AD42" s="103"/>
      <c r="AE42" s="103"/>
      <c r="AF42" s="103"/>
      <c r="AG42" s="103"/>
      <c r="AH42" s="103"/>
      <c r="AI42" s="103"/>
      <c r="AJ42" s="103"/>
      <c r="AK42" s="103"/>
      <c r="AL42" s="103"/>
      <c r="AM42" s="103"/>
      <c r="AN42" s="103"/>
      <c r="AO42" s="103">
        <v>22</v>
      </c>
      <c r="AP42" s="103">
        <v>25</v>
      </c>
      <c r="AQ42" s="103">
        <v>14</v>
      </c>
      <c r="AR42" s="103">
        <v>53</v>
      </c>
      <c r="AS42" s="103"/>
      <c r="AT42" s="103"/>
      <c r="AU42" s="103"/>
      <c r="AV42" s="103"/>
      <c r="AW42" s="103"/>
      <c r="AX42" s="103"/>
      <c r="AY42" s="103"/>
      <c r="AZ42" s="103"/>
      <c r="BA42" s="103"/>
      <c r="BB42" s="103"/>
      <c r="BC42" s="13">
        <v>26.5</v>
      </c>
      <c r="BD42" s="1">
        <v>7.986301369863015</v>
      </c>
      <c r="BE42" s="14"/>
      <c r="BF42" s="14"/>
      <c r="BG42" s="14"/>
      <c r="BH42" s="14"/>
      <c r="BI42" s="14"/>
      <c r="BJ42" s="14"/>
      <c r="BK42" s="14"/>
      <c r="BL42" s="1">
        <v>1.360103694351948</v>
      </c>
      <c r="BM42" s="1">
        <v>18.46464646464647</v>
      </c>
      <c r="BN42" s="1">
        <v>1.833158689318401</v>
      </c>
      <c r="BO42" s="1">
        <v>54.864137646605144</v>
      </c>
      <c r="BP42" s="14"/>
      <c r="BQ42" s="14"/>
      <c r="BR42" s="103"/>
      <c r="BS42" s="14"/>
      <c r="BT42" s="14"/>
      <c r="BU42" s="14"/>
      <c r="BV42" s="103"/>
      <c r="BW42" s="1"/>
      <c r="BX42" s="1"/>
      <c r="BY42" s="1"/>
      <c r="BZ42" s="1"/>
      <c r="CA42" s="1"/>
      <c r="CB42" s="1"/>
      <c r="CC42" s="1"/>
      <c r="CD42" s="1"/>
      <c r="CE42" s="1"/>
      <c r="CF42" s="1"/>
      <c r="CG42" s="1"/>
      <c r="CH42" s="1"/>
      <c r="CI42" s="1"/>
      <c r="CJ42" s="1"/>
      <c r="CK42" s="1">
        <v>0.785714285714286</v>
      </c>
      <c r="CL42" s="11"/>
      <c r="CM42" s="11"/>
      <c r="CN42" s="103"/>
      <c r="CO42" s="1"/>
      <c r="CP42" s="1"/>
    </row>
    <row r="43" spans="1:94" ht="13.5">
      <c r="A43" s="103" t="s">
        <v>389</v>
      </c>
      <c r="B43" s="11">
        <v>-8.42</v>
      </c>
      <c r="C43" s="11">
        <v>116.47</v>
      </c>
      <c r="D43" s="100">
        <v>0</v>
      </c>
      <c r="E43" s="100">
        <v>1</v>
      </c>
      <c r="F43" s="103" t="s">
        <v>407</v>
      </c>
      <c r="G43" s="103">
        <v>50.91</v>
      </c>
      <c r="H43" s="103">
        <v>0.77</v>
      </c>
      <c r="I43" s="103">
        <v>21.49</v>
      </c>
      <c r="J43" s="14"/>
      <c r="K43" s="1">
        <v>7.858799604067308</v>
      </c>
      <c r="L43" s="14"/>
      <c r="M43" s="103">
        <v>0.22</v>
      </c>
      <c r="N43" s="103">
        <v>3.58</v>
      </c>
      <c r="O43" s="103">
        <v>9.88</v>
      </c>
      <c r="P43" s="103">
        <v>3.46</v>
      </c>
      <c r="Q43" s="103">
        <v>1.43</v>
      </c>
      <c r="R43" s="103">
        <v>0.27</v>
      </c>
      <c r="S43" s="103">
        <v>1.52</v>
      </c>
      <c r="T43" s="14"/>
      <c r="U43" s="1">
        <v>101.3887996040673</v>
      </c>
      <c r="V43" s="103">
        <v>24</v>
      </c>
      <c r="W43" s="103"/>
      <c r="X43" s="103"/>
      <c r="Y43" s="103">
        <v>773</v>
      </c>
      <c r="Z43" s="103">
        <v>75</v>
      </c>
      <c r="AA43" s="103"/>
      <c r="AB43" s="103"/>
      <c r="AC43" s="103"/>
      <c r="AD43" s="103"/>
      <c r="AE43" s="103"/>
      <c r="AF43" s="103"/>
      <c r="AG43" s="103"/>
      <c r="AH43" s="103"/>
      <c r="AI43" s="103"/>
      <c r="AJ43" s="103"/>
      <c r="AK43" s="103"/>
      <c r="AL43" s="103"/>
      <c r="AM43" s="103"/>
      <c r="AN43" s="103"/>
      <c r="AO43" s="103">
        <v>20</v>
      </c>
      <c r="AP43" s="103">
        <v>19</v>
      </c>
      <c r="AQ43" s="103">
        <v>6</v>
      </c>
      <c r="AR43" s="103">
        <v>49</v>
      </c>
      <c r="AS43" s="103"/>
      <c r="AT43" s="103"/>
      <c r="AU43" s="103"/>
      <c r="AV43" s="103"/>
      <c r="AW43" s="103"/>
      <c r="AX43" s="103"/>
      <c r="AY43" s="103"/>
      <c r="AZ43" s="103"/>
      <c r="BA43" s="103"/>
      <c r="BB43" s="103"/>
      <c r="BC43" s="13">
        <v>38.65</v>
      </c>
      <c r="BD43" s="1">
        <v>10.306666666666672</v>
      </c>
      <c r="BE43" s="14"/>
      <c r="BF43" s="14"/>
      <c r="BG43" s="14"/>
      <c r="BH43" s="14"/>
      <c r="BI43" s="14"/>
      <c r="BJ43" s="14"/>
      <c r="BK43" s="14"/>
      <c r="BL43" s="1">
        <v>1.1727958632154791</v>
      </c>
      <c r="BM43" s="1">
        <v>27.90909090909091</v>
      </c>
      <c r="BN43" s="1">
        <v>2.195195420130533</v>
      </c>
      <c r="BO43" s="1">
        <v>50.373799694646145</v>
      </c>
      <c r="BP43" s="14"/>
      <c r="BQ43" s="14"/>
      <c r="BR43" s="103"/>
      <c r="BS43" s="14"/>
      <c r="BT43" s="14"/>
      <c r="BU43" s="14"/>
      <c r="BV43" s="103"/>
      <c r="BW43" s="1"/>
      <c r="BX43" s="1"/>
      <c r="BY43" s="1"/>
      <c r="BZ43" s="1"/>
      <c r="CA43" s="1"/>
      <c r="CB43" s="1"/>
      <c r="CC43" s="1"/>
      <c r="CD43" s="1"/>
      <c r="CE43" s="1"/>
      <c r="CF43" s="1"/>
      <c r="CG43" s="1"/>
      <c r="CH43" s="1"/>
      <c r="CI43" s="1"/>
      <c r="CJ43" s="1"/>
      <c r="CK43" s="1">
        <v>0.714285714285714</v>
      </c>
      <c r="CL43" s="11"/>
      <c r="CM43" s="11"/>
      <c r="CN43" s="103"/>
      <c r="CO43" s="1"/>
      <c r="CP43" s="1"/>
    </row>
    <row r="44" spans="1:94" ht="13.5">
      <c r="A44" s="103" t="s">
        <v>389</v>
      </c>
      <c r="B44" s="11">
        <v>-8.42</v>
      </c>
      <c r="C44" s="11">
        <v>116.47</v>
      </c>
      <c r="D44" s="100">
        <v>0</v>
      </c>
      <c r="E44" s="100">
        <v>1</v>
      </c>
      <c r="F44" s="103" t="s">
        <v>408</v>
      </c>
      <c r="G44" s="103">
        <v>50.98</v>
      </c>
      <c r="H44" s="103">
        <v>1</v>
      </c>
      <c r="I44" s="103">
        <v>19.73</v>
      </c>
      <c r="J44" s="14"/>
      <c r="K44" s="1">
        <v>9.422759830828761</v>
      </c>
      <c r="L44" s="14"/>
      <c r="M44" s="103">
        <v>0.16</v>
      </c>
      <c r="N44" s="103">
        <v>4.19</v>
      </c>
      <c r="O44" s="103">
        <v>10.42</v>
      </c>
      <c r="P44" s="103">
        <v>2.74</v>
      </c>
      <c r="Q44" s="103">
        <v>0.99</v>
      </c>
      <c r="R44" s="103">
        <v>0.21</v>
      </c>
      <c r="S44" s="103">
        <v>3.73</v>
      </c>
      <c r="T44" s="14"/>
      <c r="U44" s="1">
        <v>103.57275983082867</v>
      </c>
      <c r="V44" s="103">
        <v>12</v>
      </c>
      <c r="W44" s="103"/>
      <c r="X44" s="103">
        <v>4</v>
      </c>
      <c r="Y44" s="103">
        <v>614</v>
      </c>
      <c r="Z44" s="103">
        <v>90</v>
      </c>
      <c r="AA44" s="103"/>
      <c r="AB44" s="103"/>
      <c r="AC44" s="103"/>
      <c r="AD44" s="103"/>
      <c r="AE44" s="103"/>
      <c r="AF44" s="103"/>
      <c r="AG44" s="103"/>
      <c r="AH44" s="103"/>
      <c r="AI44" s="103"/>
      <c r="AJ44" s="103"/>
      <c r="AK44" s="103"/>
      <c r="AL44" s="103"/>
      <c r="AM44" s="103"/>
      <c r="AN44" s="103"/>
      <c r="AO44" s="103">
        <v>22</v>
      </c>
      <c r="AP44" s="103">
        <v>25</v>
      </c>
      <c r="AQ44" s="103">
        <v>14</v>
      </c>
      <c r="AR44" s="103">
        <v>37</v>
      </c>
      <c r="AS44" s="103"/>
      <c r="AT44" s="103"/>
      <c r="AU44" s="103"/>
      <c r="AV44" s="103"/>
      <c r="AW44" s="103"/>
      <c r="AX44" s="103"/>
      <c r="AY44" s="103"/>
      <c r="AZ44" s="103"/>
      <c r="BA44" s="103"/>
      <c r="BB44" s="103"/>
      <c r="BC44" s="13">
        <v>27.90909090909091</v>
      </c>
      <c r="BD44" s="1">
        <v>6.822222222222222</v>
      </c>
      <c r="BE44" s="14"/>
      <c r="BF44" s="25">
        <v>0.0444444444444444</v>
      </c>
      <c r="BG44" s="26">
        <v>0.181818181818182</v>
      </c>
      <c r="BH44" s="14"/>
      <c r="BI44" s="14"/>
      <c r="BJ44" s="14"/>
      <c r="BK44" s="14"/>
      <c r="BL44" s="1">
        <v>1.2430034368582352</v>
      </c>
      <c r="BM44" s="1">
        <v>19.73</v>
      </c>
      <c r="BN44" s="1">
        <v>2.2488686947085337</v>
      </c>
      <c r="BO44" s="1">
        <v>49.76990290365555</v>
      </c>
      <c r="BP44" s="14"/>
      <c r="BQ44" s="14"/>
      <c r="BR44" s="103"/>
      <c r="BS44" s="14"/>
      <c r="BT44" s="14"/>
      <c r="BU44" s="14"/>
      <c r="BV44" s="103"/>
      <c r="BW44" s="1"/>
      <c r="BX44" s="1"/>
      <c r="BY44" s="1"/>
      <c r="BZ44" s="1"/>
      <c r="CA44" s="1"/>
      <c r="CB44" s="1"/>
      <c r="CC44" s="1"/>
      <c r="CD44" s="1"/>
      <c r="CE44" s="1"/>
      <c r="CF44" s="1"/>
      <c r="CG44" s="1"/>
      <c r="CH44" s="1"/>
      <c r="CI44" s="1"/>
      <c r="CJ44" s="1"/>
      <c r="CK44" s="1">
        <v>0.785714285714286</v>
      </c>
      <c r="CL44" s="11"/>
      <c r="CM44" s="11"/>
      <c r="CN44" s="103"/>
      <c r="CO44" s="1"/>
      <c r="CP44" s="1"/>
    </row>
    <row r="45" spans="1:94" ht="13.5">
      <c r="A45" s="103" t="s">
        <v>389</v>
      </c>
      <c r="B45" s="11">
        <v>-8.42</v>
      </c>
      <c r="C45" s="11">
        <v>116.47</v>
      </c>
      <c r="D45" s="100">
        <v>0</v>
      </c>
      <c r="E45" s="100">
        <v>1</v>
      </c>
      <c r="F45" s="103" t="s">
        <v>409</v>
      </c>
      <c r="G45" s="103">
        <v>51.47</v>
      </c>
      <c r="H45" s="103">
        <v>1.1</v>
      </c>
      <c r="I45" s="103">
        <v>17.24</v>
      </c>
      <c r="J45" s="14"/>
      <c r="K45" s="1">
        <v>9.747752182129037</v>
      </c>
      <c r="L45" s="14"/>
      <c r="M45" s="103">
        <v>0.18</v>
      </c>
      <c r="N45" s="103">
        <v>5.29</v>
      </c>
      <c r="O45" s="103">
        <v>9.76</v>
      </c>
      <c r="P45" s="103">
        <v>3.08</v>
      </c>
      <c r="Q45" s="103">
        <v>1.64</v>
      </c>
      <c r="R45" s="103">
        <v>0.33</v>
      </c>
      <c r="S45" s="103">
        <v>0.98</v>
      </c>
      <c r="T45" s="14"/>
      <c r="U45" s="1">
        <v>100.817752182129</v>
      </c>
      <c r="V45" s="103">
        <v>31</v>
      </c>
      <c r="W45" s="103"/>
      <c r="X45" s="103"/>
      <c r="Y45" s="103">
        <v>468</v>
      </c>
      <c r="Z45" s="103">
        <v>121</v>
      </c>
      <c r="AA45" s="103"/>
      <c r="AB45" s="103"/>
      <c r="AC45" s="103"/>
      <c r="AD45" s="103"/>
      <c r="AE45" s="103"/>
      <c r="AF45" s="103"/>
      <c r="AG45" s="103"/>
      <c r="AH45" s="103"/>
      <c r="AI45" s="103"/>
      <c r="AJ45" s="103"/>
      <c r="AK45" s="103"/>
      <c r="AL45" s="103"/>
      <c r="AM45" s="103"/>
      <c r="AN45" s="103"/>
      <c r="AO45" s="103">
        <v>23</v>
      </c>
      <c r="AP45" s="103">
        <v>29</v>
      </c>
      <c r="AQ45" s="103">
        <v>30</v>
      </c>
      <c r="AR45" s="103">
        <v>164</v>
      </c>
      <c r="AS45" s="103"/>
      <c r="AT45" s="103"/>
      <c r="AU45" s="103"/>
      <c r="AV45" s="103"/>
      <c r="AW45" s="103"/>
      <c r="AX45" s="103"/>
      <c r="AY45" s="103"/>
      <c r="AZ45" s="103"/>
      <c r="BA45" s="103"/>
      <c r="BB45" s="103"/>
      <c r="BC45" s="13">
        <v>20.347826086956523</v>
      </c>
      <c r="BD45" s="1">
        <v>3.8677685950413223</v>
      </c>
      <c r="BE45" s="14"/>
      <c r="BF45" s="14"/>
      <c r="BG45" s="26">
        <v>0</v>
      </c>
      <c r="BH45" s="14"/>
      <c r="BI45" s="14"/>
      <c r="BJ45" s="14"/>
      <c r="BK45" s="14"/>
      <c r="BL45" s="1">
        <v>1.4261821508547332</v>
      </c>
      <c r="BM45" s="1">
        <v>15.672727272727272</v>
      </c>
      <c r="BN45" s="1">
        <v>1.842675270723826</v>
      </c>
      <c r="BO45" s="1">
        <v>54.73588250804865</v>
      </c>
      <c r="BP45" s="14"/>
      <c r="BQ45" s="14"/>
      <c r="BR45" s="103"/>
      <c r="BS45" s="14"/>
      <c r="BT45" s="14"/>
      <c r="BU45" s="14"/>
      <c r="BV45" s="103"/>
      <c r="BW45" s="1"/>
      <c r="BX45" s="1"/>
      <c r="BY45" s="1"/>
      <c r="BZ45" s="1"/>
      <c r="CA45" s="1"/>
      <c r="CB45" s="1"/>
      <c r="CC45" s="1"/>
      <c r="CD45" s="1"/>
      <c r="CE45" s="1"/>
      <c r="CF45" s="1"/>
      <c r="CG45" s="1"/>
      <c r="CH45" s="1"/>
      <c r="CI45" s="1"/>
      <c r="CJ45" s="1"/>
      <c r="CK45" s="1">
        <v>0.821428571428571</v>
      </c>
      <c r="CL45" s="11"/>
      <c r="CM45" s="11"/>
      <c r="CN45" s="103"/>
      <c r="CO45" s="1"/>
      <c r="CP45" s="1"/>
    </row>
    <row r="46" spans="1:94" ht="13.5">
      <c r="A46" s="103" t="s">
        <v>389</v>
      </c>
      <c r="B46" s="11">
        <v>-8.42</v>
      </c>
      <c r="C46" s="11">
        <v>116.47</v>
      </c>
      <c r="D46" s="100">
        <v>0</v>
      </c>
      <c r="E46" s="100">
        <v>1</v>
      </c>
      <c r="F46" s="103" t="s">
        <v>410</v>
      </c>
      <c r="G46" s="103">
        <v>51.79</v>
      </c>
      <c r="H46" s="103">
        <v>0.96</v>
      </c>
      <c r="I46" s="103">
        <v>18.51</v>
      </c>
      <c r="J46" s="14"/>
      <c r="K46" s="1">
        <v>9.638753711868981</v>
      </c>
      <c r="L46" s="14"/>
      <c r="M46" s="103">
        <v>0.19</v>
      </c>
      <c r="N46" s="103">
        <v>5.07</v>
      </c>
      <c r="O46" s="103">
        <v>9.11</v>
      </c>
      <c r="P46" s="103">
        <v>3.4</v>
      </c>
      <c r="Q46" s="103">
        <v>0.96</v>
      </c>
      <c r="R46" s="103">
        <v>0.21</v>
      </c>
      <c r="S46" s="103">
        <v>0.81</v>
      </c>
      <c r="T46" s="14"/>
      <c r="U46" s="1">
        <v>100.648753711869</v>
      </c>
      <c r="V46" s="103">
        <v>15</v>
      </c>
      <c r="W46" s="103"/>
      <c r="X46" s="103">
        <v>3</v>
      </c>
      <c r="Y46" s="103">
        <v>516</v>
      </c>
      <c r="Z46" s="103">
        <v>73</v>
      </c>
      <c r="AA46" s="103"/>
      <c r="AB46" s="103"/>
      <c r="AC46" s="103"/>
      <c r="AD46" s="103"/>
      <c r="AE46" s="103"/>
      <c r="AF46" s="103"/>
      <c r="AG46" s="103"/>
      <c r="AH46" s="103"/>
      <c r="AI46" s="103"/>
      <c r="AJ46" s="103"/>
      <c r="AK46" s="103"/>
      <c r="AL46" s="103"/>
      <c r="AM46" s="103"/>
      <c r="AN46" s="103"/>
      <c r="AO46" s="103">
        <v>27</v>
      </c>
      <c r="AP46" s="103">
        <v>27</v>
      </c>
      <c r="AQ46" s="103">
        <v>10</v>
      </c>
      <c r="AR46" s="103">
        <v>55</v>
      </c>
      <c r="AS46" s="103"/>
      <c r="AT46" s="103"/>
      <c r="AU46" s="103"/>
      <c r="AV46" s="103"/>
      <c r="AW46" s="103"/>
      <c r="AX46" s="103"/>
      <c r="AY46" s="103"/>
      <c r="AZ46" s="103"/>
      <c r="BA46" s="103"/>
      <c r="BB46" s="103"/>
      <c r="BC46" s="13">
        <v>19.111111111111114</v>
      </c>
      <c r="BD46" s="1">
        <v>7.068493150684931</v>
      </c>
      <c r="BE46" s="14"/>
      <c r="BF46" s="25">
        <v>0.0410958904109589</v>
      </c>
      <c r="BG46" s="26">
        <v>0.111111111111111</v>
      </c>
      <c r="BH46" s="14"/>
      <c r="BI46" s="14"/>
      <c r="BJ46" s="14"/>
      <c r="BK46" s="14"/>
      <c r="BL46" s="1">
        <v>1.2531574690715064</v>
      </c>
      <c r="BM46" s="1">
        <v>19.28125</v>
      </c>
      <c r="BN46" s="1">
        <v>1.9011348544120277</v>
      </c>
      <c r="BO46" s="1">
        <v>53.96099102889937</v>
      </c>
      <c r="BP46" s="14"/>
      <c r="BQ46" s="14"/>
      <c r="BR46" s="103"/>
      <c r="BS46" s="14"/>
      <c r="BT46" s="14"/>
      <c r="BU46" s="14"/>
      <c r="BV46" s="103"/>
      <c r="BW46" s="1"/>
      <c r="BX46" s="1"/>
      <c r="BY46" s="1"/>
      <c r="BZ46" s="1"/>
      <c r="CA46" s="1"/>
      <c r="CB46" s="1"/>
      <c r="CC46" s="1"/>
      <c r="CD46" s="1"/>
      <c r="CE46" s="1"/>
      <c r="CF46" s="1"/>
      <c r="CG46" s="1"/>
      <c r="CH46" s="1"/>
      <c r="CI46" s="1"/>
      <c r="CJ46" s="1"/>
      <c r="CK46" s="1">
        <v>0.964285714285714</v>
      </c>
      <c r="CL46" s="11"/>
      <c r="CM46" s="11"/>
      <c r="CN46" s="103"/>
      <c r="CO46" s="1"/>
      <c r="CP46" s="1"/>
    </row>
    <row r="47" spans="1:94" ht="13.5">
      <c r="A47" s="103" t="s">
        <v>389</v>
      </c>
      <c r="B47" s="11">
        <v>-8.42</v>
      </c>
      <c r="C47" s="11">
        <v>116.47</v>
      </c>
      <c r="D47" s="100">
        <v>0</v>
      </c>
      <c r="E47" s="100">
        <v>1</v>
      </c>
      <c r="F47" s="103" t="s">
        <v>411</v>
      </c>
      <c r="G47" s="103">
        <v>51.89</v>
      </c>
      <c r="H47" s="103">
        <v>1.28</v>
      </c>
      <c r="I47" s="103">
        <v>18.06</v>
      </c>
      <c r="J47" s="14"/>
      <c r="K47" s="1">
        <v>10.524732295509763</v>
      </c>
      <c r="L47" s="14"/>
      <c r="M47" s="103">
        <v>0.16</v>
      </c>
      <c r="N47" s="103">
        <v>3.23</v>
      </c>
      <c r="O47" s="103">
        <v>9.25</v>
      </c>
      <c r="P47" s="103">
        <v>4.36</v>
      </c>
      <c r="Q47" s="103">
        <v>0.88</v>
      </c>
      <c r="R47" s="103">
        <v>0.18</v>
      </c>
      <c r="S47" s="103">
        <v>1.92</v>
      </c>
      <c r="T47" s="14"/>
      <c r="U47" s="1">
        <v>101.73473229550979</v>
      </c>
      <c r="V47" s="103">
        <v>14</v>
      </c>
      <c r="W47" s="103"/>
      <c r="X47" s="103">
        <v>6</v>
      </c>
      <c r="Y47" s="103">
        <v>456</v>
      </c>
      <c r="Z47" s="103">
        <v>116</v>
      </c>
      <c r="AA47" s="103"/>
      <c r="AB47" s="103"/>
      <c r="AC47" s="103"/>
      <c r="AD47" s="103"/>
      <c r="AE47" s="103"/>
      <c r="AF47" s="103"/>
      <c r="AG47" s="103"/>
      <c r="AH47" s="103"/>
      <c r="AI47" s="103"/>
      <c r="AJ47" s="103"/>
      <c r="AK47" s="103"/>
      <c r="AL47" s="103"/>
      <c r="AM47" s="103"/>
      <c r="AN47" s="103"/>
      <c r="AO47" s="103">
        <v>28</v>
      </c>
      <c r="AP47" s="103">
        <v>31</v>
      </c>
      <c r="AQ47" s="103">
        <v>6</v>
      </c>
      <c r="AR47" s="103">
        <v>38</v>
      </c>
      <c r="AS47" s="103"/>
      <c r="AT47" s="103"/>
      <c r="AU47" s="103"/>
      <c r="AV47" s="103"/>
      <c r="AW47" s="103"/>
      <c r="AX47" s="103"/>
      <c r="AY47" s="103"/>
      <c r="AZ47" s="103"/>
      <c r="BA47" s="103"/>
      <c r="BB47" s="103"/>
      <c r="BC47" s="13">
        <v>16.285714285714274</v>
      </c>
      <c r="BD47" s="1">
        <v>3.9310344827586206</v>
      </c>
      <c r="BE47" s="14"/>
      <c r="BF47" s="25">
        <v>0.0517241379310345</v>
      </c>
      <c r="BG47" s="26">
        <v>0.214285714285714</v>
      </c>
      <c r="BH47" s="14"/>
      <c r="BI47" s="14"/>
      <c r="BJ47" s="14"/>
      <c r="BK47" s="14"/>
      <c r="BL47" s="1">
        <v>1.3811284214716992</v>
      </c>
      <c r="BM47" s="1">
        <v>14.109375</v>
      </c>
      <c r="BN47" s="1">
        <v>3.258431051241413</v>
      </c>
      <c r="BO47" s="1">
        <v>40.61214779929474</v>
      </c>
      <c r="BP47" s="14"/>
      <c r="BQ47" s="14"/>
      <c r="BR47" s="103"/>
      <c r="BS47" s="14"/>
      <c r="BT47" s="14"/>
      <c r="BU47" s="14"/>
      <c r="BV47" s="103"/>
      <c r="BW47" s="1"/>
      <c r="BX47" s="1"/>
      <c r="BY47" s="1"/>
      <c r="BZ47" s="1"/>
      <c r="CA47" s="1"/>
      <c r="CB47" s="1"/>
      <c r="CC47" s="1"/>
      <c r="CD47" s="1"/>
      <c r="CE47" s="1"/>
      <c r="CF47" s="1"/>
      <c r="CG47" s="1"/>
      <c r="CH47" s="1"/>
      <c r="CI47" s="1"/>
      <c r="CJ47" s="1"/>
      <c r="CK47" s="1">
        <v>1</v>
      </c>
      <c r="CL47" s="11"/>
      <c r="CM47" s="11"/>
      <c r="CN47" s="103"/>
      <c r="CO47" s="1"/>
      <c r="CP47" s="1"/>
    </row>
    <row r="48" spans="1:94" ht="13.5">
      <c r="A48" s="103" t="s">
        <v>389</v>
      </c>
      <c r="B48" s="11">
        <v>-8.42</v>
      </c>
      <c r="C48" s="11">
        <v>116.47</v>
      </c>
      <c r="D48" s="100">
        <v>0</v>
      </c>
      <c r="E48" s="100">
        <v>1</v>
      </c>
      <c r="F48" s="103" t="s">
        <v>412</v>
      </c>
      <c r="G48" s="103">
        <v>51.92</v>
      </c>
      <c r="H48" s="103">
        <v>1.12</v>
      </c>
      <c r="I48" s="103">
        <v>17.95</v>
      </c>
      <c r="J48" s="14"/>
      <c r="K48" s="1">
        <v>9.442759830828761</v>
      </c>
      <c r="L48" s="14"/>
      <c r="M48" s="103">
        <v>0.19</v>
      </c>
      <c r="N48" s="103">
        <v>4.39</v>
      </c>
      <c r="O48" s="103">
        <v>8.89</v>
      </c>
      <c r="P48" s="103">
        <v>3.57</v>
      </c>
      <c r="Q48" s="103">
        <v>1.97</v>
      </c>
      <c r="R48" s="103">
        <v>0.4</v>
      </c>
      <c r="S48" s="103">
        <v>0.66</v>
      </c>
      <c r="T48" s="14"/>
      <c r="U48" s="1">
        <v>100.50275983082878</v>
      </c>
      <c r="V48" s="103">
        <v>45</v>
      </c>
      <c r="W48" s="103"/>
      <c r="X48" s="103"/>
      <c r="Y48" s="103">
        <v>467</v>
      </c>
      <c r="Z48" s="103">
        <v>151</v>
      </c>
      <c r="AA48" s="103"/>
      <c r="AB48" s="103"/>
      <c r="AC48" s="103"/>
      <c r="AD48" s="103"/>
      <c r="AE48" s="103"/>
      <c r="AF48" s="103"/>
      <c r="AG48" s="103"/>
      <c r="AH48" s="103"/>
      <c r="AI48" s="103"/>
      <c r="AJ48" s="103"/>
      <c r="AK48" s="103"/>
      <c r="AL48" s="103"/>
      <c r="AM48" s="103"/>
      <c r="AN48" s="103"/>
      <c r="AO48" s="103">
        <v>24</v>
      </c>
      <c r="AP48" s="103">
        <v>26</v>
      </c>
      <c r="AQ48" s="103">
        <v>13</v>
      </c>
      <c r="AR48" s="103">
        <v>68</v>
      </c>
      <c r="AS48" s="103"/>
      <c r="AT48" s="103"/>
      <c r="AU48" s="103"/>
      <c r="AV48" s="103"/>
      <c r="AW48" s="103"/>
      <c r="AX48" s="103"/>
      <c r="AY48" s="103"/>
      <c r="AZ48" s="103"/>
      <c r="BA48" s="103"/>
      <c r="BB48" s="103"/>
      <c r="BC48" s="13">
        <v>19.458333333333318</v>
      </c>
      <c r="BD48" s="1">
        <v>3.0927152317880786</v>
      </c>
      <c r="BE48" s="14"/>
      <c r="BF48" s="14"/>
      <c r="BG48" s="14"/>
      <c r="BH48" s="14"/>
      <c r="BI48" s="14"/>
      <c r="BJ48" s="14"/>
      <c r="BK48" s="14"/>
      <c r="BL48" s="1">
        <v>1.3464552654438993</v>
      </c>
      <c r="BM48" s="1">
        <v>16.02678571428571</v>
      </c>
      <c r="BN48" s="1">
        <v>2.1509703487081464</v>
      </c>
      <c r="BO48" s="1">
        <v>50.88251517075378</v>
      </c>
      <c r="BP48" s="14"/>
      <c r="BQ48" s="14"/>
      <c r="BR48" s="103"/>
      <c r="BS48" s="14"/>
      <c r="BT48" s="14"/>
      <c r="BU48" s="14"/>
      <c r="BV48" s="103"/>
      <c r="BW48" s="1"/>
      <c r="BX48" s="1"/>
      <c r="BY48" s="1"/>
      <c r="BZ48" s="1"/>
      <c r="CA48" s="1"/>
      <c r="CB48" s="1"/>
      <c r="CC48" s="1"/>
      <c r="CD48" s="1"/>
      <c r="CE48" s="1"/>
      <c r="CF48" s="1"/>
      <c r="CG48" s="1"/>
      <c r="CH48" s="1"/>
      <c r="CI48" s="1"/>
      <c r="CJ48" s="1"/>
      <c r="CK48" s="1">
        <v>0.857142857142857</v>
      </c>
      <c r="CL48" s="11"/>
      <c r="CM48" s="11"/>
      <c r="CN48" s="103"/>
      <c r="CO48" s="1"/>
      <c r="CP48" s="1"/>
    </row>
    <row r="49" spans="1:94" ht="13.5">
      <c r="A49" s="103" t="s">
        <v>389</v>
      </c>
      <c r="B49" s="11">
        <v>-8.42</v>
      </c>
      <c r="C49" s="11">
        <v>116.47</v>
      </c>
      <c r="D49" s="100">
        <v>0</v>
      </c>
      <c r="E49" s="100">
        <v>1</v>
      </c>
      <c r="F49" s="103" t="s">
        <v>413</v>
      </c>
      <c r="G49" s="1">
        <v>53.38096829583025</v>
      </c>
      <c r="H49" s="1">
        <v>0.905106911474356</v>
      </c>
      <c r="I49" s="1">
        <v>19.2208096931071</v>
      </c>
      <c r="J49" s="14"/>
      <c r="K49" s="1">
        <v>8.63691276690319</v>
      </c>
      <c r="L49" s="14"/>
      <c r="M49" s="1">
        <v>0.203394811567271</v>
      </c>
      <c r="N49" s="1">
        <v>3.32550516912488</v>
      </c>
      <c r="O49" s="1">
        <v>8.66461897276574</v>
      </c>
      <c r="P49" s="1">
        <v>3.711955311102694</v>
      </c>
      <c r="Q49" s="1">
        <v>1.568173997183659</v>
      </c>
      <c r="R49" s="1">
        <v>0.235937981418034</v>
      </c>
      <c r="S49" s="1">
        <v>0.62</v>
      </c>
      <c r="T49" s="14"/>
      <c r="U49" s="1">
        <v>100.4733839104772</v>
      </c>
      <c r="V49" s="100">
        <v>29.7</v>
      </c>
      <c r="W49" s="14">
        <v>422</v>
      </c>
      <c r="X49" s="14">
        <v>5</v>
      </c>
      <c r="Y49" s="14">
        <v>642.3</v>
      </c>
      <c r="Z49" s="14">
        <v>89</v>
      </c>
      <c r="AA49" s="14">
        <v>16</v>
      </c>
      <c r="AB49" s="14">
        <v>36</v>
      </c>
      <c r="AC49" s="103"/>
      <c r="AD49" s="14">
        <v>19</v>
      </c>
      <c r="AE49" s="103"/>
      <c r="AF49" s="103"/>
      <c r="AG49" s="103"/>
      <c r="AH49" s="103"/>
      <c r="AI49" s="103"/>
      <c r="AJ49" s="103"/>
      <c r="AK49" s="103"/>
      <c r="AL49" s="103"/>
      <c r="AM49" s="103"/>
      <c r="AN49" s="103"/>
      <c r="AO49" s="1">
        <v>26</v>
      </c>
      <c r="AP49" s="1">
        <v>15.1</v>
      </c>
      <c r="AQ49" s="1">
        <v>4</v>
      </c>
      <c r="AR49" s="1">
        <v>0</v>
      </c>
      <c r="AS49" s="1"/>
      <c r="AT49" s="1">
        <v>216</v>
      </c>
      <c r="AU49" s="1">
        <v>67</v>
      </c>
      <c r="AV49" s="1">
        <v>87</v>
      </c>
      <c r="AW49" s="1">
        <v>5.2</v>
      </c>
      <c r="AX49" s="1"/>
      <c r="AY49" s="1">
        <v>2.5</v>
      </c>
      <c r="AZ49" s="1">
        <v>1.6</v>
      </c>
      <c r="BA49" s="103"/>
      <c r="BB49" s="103"/>
      <c r="BC49" s="13">
        <v>24.70384615384615</v>
      </c>
      <c r="BD49" s="1">
        <v>7.216853932584269</v>
      </c>
      <c r="BE49" s="13">
        <v>4.741573033707866</v>
      </c>
      <c r="BF49" s="25">
        <v>0.0561797752808989</v>
      </c>
      <c r="BG49" s="26">
        <v>0.192307692307692</v>
      </c>
      <c r="BH49" s="25">
        <v>0.0280898876404494</v>
      </c>
      <c r="BI49" s="13">
        <v>14.3046357615894</v>
      </c>
      <c r="BJ49" s="26">
        <v>8.30769230769231</v>
      </c>
      <c r="BK49" s="14"/>
      <c r="BL49" s="1">
        <v>1.2256336154612977</v>
      </c>
      <c r="BM49" s="1">
        <v>21.235955056179773</v>
      </c>
      <c r="BN49" s="1">
        <v>2.5971731594619745</v>
      </c>
      <c r="BO49" s="1">
        <v>46.177466702904795</v>
      </c>
      <c r="BP49" s="14"/>
      <c r="BQ49" s="14"/>
      <c r="BR49" s="103"/>
      <c r="BS49" s="14"/>
      <c r="BT49" s="14"/>
      <c r="BU49" s="14"/>
      <c r="BV49" s="103"/>
      <c r="BW49" s="1">
        <v>6.4</v>
      </c>
      <c r="BX49" s="1">
        <v>4.8</v>
      </c>
      <c r="BY49" s="1"/>
      <c r="BZ49" s="1">
        <v>2.567567567567568</v>
      </c>
      <c r="CA49" s="1"/>
      <c r="CB49" s="1"/>
      <c r="CC49" s="1"/>
      <c r="CD49" s="1"/>
      <c r="CE49" s="1"/>
      <c r="CF49" s="1"/>
      <c r="CG49" s="1"/>
      <c r="CH49" s="1"/>
      <c r="CI49" s="1"/>
      <c r="CJ49" s="1"/>
      <c r="CK49" s="1">
        <v>0.928571428571429</v>
      </c>
      <c r="CL49" s="11"/>
      <c r="CM49" s="11"/>
      <c r="CN49" s="103"/>
      <c r="CO49" s="1"/>
      <c r="CP49" s="1"/>
    </row>
    <row r="50" spans="1:94" ht="13.5">
      <c r="A50" s="103" t="s">
        <v>389</v>
      </c>
      <c r="B50" s="11">
        <v>-8.42</v>
      </c>
      <c r="C50" s="11">
        <v>116.47</v>
      </c>
      <c r="D50" s="100">
        <v>0</v>
      </c>
      <c r="E50" s="100">
        <v>1</v>
      </c>
      <c r="F50" s="103" t="s">
        <v>414</v>
      </c>
      <c r="G50" s="103">
        <v>53.57</v>
      </c>
      <c r="H50" s="103">
        <v>1.01</v>
      </c>
      <c r="I50" s="103">
        <v>18.1</v>
      </c>
      <c r="J50" s="14"/>
      <c r="K50" s="1">
        <v>8.930772068748313</v>
      </c>
      <c r="L50" s="14"/>
      <c r="M50" s="103">
        <v>0.18</v>
      </c>
      <c r="N50" s="103">
        <v>3.42</v>
      </c>
      <c r="O50" s="103">
        <v>9.07</v>
      </c>
      <c r="P50" s="103">
        <v>4.33</v>
      </c>
      <c r="Q50" s="103">
        <v>1.01</v>
      </c>
      <c r="R50" s="103">
        <v>0.23</v>
      </c>
      <c r="S50" s="103">
        <v>1.44</v>
      </c>
      <c r="T50" s="14"/>
      <c r="U50" s="1">
        <v>101.2907720687483</v>
      </c>
      <c r="V50" s="103">
        <v>20</v>
      </c>
      <c r="W50" s="103"/>
      <c r="X50" s="103">
        <v>2</v>
      </c>
      <c r="Y50" s="103">
        <v>421</v>
      </c>
      <c r="Z50" s="103">
        <v>107</v>
      </c>
      <c r="AA50" s="103"/>
      <c r="AB50" s="103"/>
      <c r="AC50" s="103"/>
      <c r="AD50" s="103"/>
      <c r="AE50" s="103"/>
      <c r="AF50" s="103"/>
      <c r="AG50" s="103"/>
      <c r="AH50" s="103"/>
      <c r="AI50" s="103"/>
      <c r="AJ50" s="103"/>
      <c r="AK50" s="103"/>
      <c r="AL50" s="103"/>
      <c r="AM50" s="103"/>
      <c r="AN50" s="103"/>
      <c r="AO50" s="103">
        <v>27</v>
      </c>
      <c r="AP50" s="103">
        <v>22</v>
      </c>
      <c r="AQ50" s="103">
        <v>3</v>
      </c>
      <c r="AR50" s="103">
        <v>25</v>
      </c>
      <c r="AS50" s="103"/>
      <c r="AT50" s="103"/>
      <c r="AU50" s="103"/>
      <c r="AV50" s="103"/>
      <c r="AW50" s="103"/>
      <c r="AX50" s="103"/>
      <c r="AY50" s="103"/>
      <c r="AZ50" s="103"/>
      <c r="BA50" s="103"/>
      <c r="BB50" s="103"/>
      <c r="BC50" s="13">
        <v>15.592592592592592</v>
      </c>
      <c r="BD50" s="1">
        <v>3.934579439252337</v>
      </c>
      <c r="BE50" s="14"/>
      <c r="BF50" s="25">
        <v>0.0186915887850467</v>
      </c>
      <c r="BG50" s="26">
        <v>0.0740740740740741</v>
      </c>
      <c r="BH50" s="14"/>
      <c r="BI50" s="14"/>
      <c r="BJ50" s="14"/>
      <c r="BK50" s="14"/>
      <c r="BL50" s="1">
        <v>1.36504270671129</v>
      </c>
      <c r="BM50" s="1">
        <v>17.920792079207914</v>
      </c>
      <c r="BN50" s="1">
        <v>2.6113368622071094</v>
      </c>
      <c r="BO50" s="1">
        <v>46.04232255146879</v>
      </c>
      <c r="BP50" s="14"/>
      <c r="BQ50" s="14"/>
      <c r="BR50" s="103"/>
      <c r="BS50" s="14"/>
      <c r="BT50" s="14"/>
      <c r="BU50" s="14"/>
      <c r="BV50" s="103"/>
      <c r="BW50" s="1"/>
      <c r="BX50" s="1"/>
      <c r="BY50" s="1"/>
      <c r="BZ50" s="1"/>
      <c r="CA50" s="1"/>
      <c r="CB50" s="1"/>
      <c r="CC50" s="1"/>
      <c r="CD50" s="1"/>
      <c r="CE50" s="1"/>
      <c r="CF50" s="1"/>
      <c r="CG50" s="1"/>
      <c r="CH50" s="1"/>
      <c r="CI50" s="1"/>
      <c r="CJ50" s="1"/>
      <c r="CK50" s="1">
        <v>0.964285714285714</v>
      </c>
      <c r="CL50" s="11"/>
      <c r="CM50" s="11"/>
      <c r="CN50" s="103"/>
      <c r="CO50" s="1"/>
      <c r="CP50" s="1"/>
    </row>
    <row r="51" spans="1:94" ht="13.5">
      <c r="A51" s="103" t="s">
        <v>389</v>
      </c>
      <c r="B51" s="11">
        <v>-8.42</v>
      </c>
      <c r="C51" s="11">
        <v>116.47</v>
      </c>
      <c r="D51" s="100">
        <v>0</v>
      </c>
      <c r="E51" s="100">
        <v>1</v>
      </c>
      <c r="F51" s="103" t="s">
        <v>415</v>
      </c>
      <c r="G51" s="1">
        <v>54.170721057438286</v>
      </c>
      <c r="H51" s="1">
        <v>0.93745386273572</v>
      </c>
      <c r="I51" s="1">
        <v>18.30555069600073</v>
      </c>
      <c r="J51" s="14"/>
      <c r="K51" s="1">
        <v>8.3902977432276</v>
      </c>
      <c r="L51" s="14"/>
      <c r="M51" s="1">
        <v>0.181442683110139</v>
      </c>
      <c r="N51" s="1">
        <v>4.082460369978137</v>
      </c>
      <c r="O51" s="1">
        <v>8.31612297588139</v>
      </c>
      <c r="P51" s="1">
        <v>3.467571277215999</v>
      </c>
      <c r="Q51" s="1">
        <v>1.7942665329780454</v>
      </c>
      <c r="R51" s="1">
        <v>0.211683130295163</v>
      </c>
      <c r="S51" s="102">
        <v>0</v>
      </c>
      <c r="T51" s="14"/>
      <c r="U51" s="1">
        <v>99.8575703288612</v>
      </c>
      <c r="V51" s="103">
        <v>40</v>
      </c>
      <c r="W51" s="103">
        <v>430</v>
      </c>
      <c r="X51" s="103">
        <v>12</v>
      </c>
      <c r="Y51" s="103">
        <v>477</v>
      </c>
      <c r="Z51" s="103">
        <v>118</v>
      </c>
      <c r="AA51" s="103"/>
      <c r="AB51" s="103">
        <v>40</v>
      </c>
      <c r="AC51" s="103"/>
      <c r="AD51" s="103">
        <v>19</v>
      </c>
      <c r="AE51" s="103"/>
      <c r="AF51" s="103"/>
      <c r="AG51" s="103"/>
      <c r="AH51" s="103"/>
      <c r="AI51" s="103"/>
      <c r="AJ51" s="103"/>
      <c r="AK51" s="103"/>
      <c r="AL51" s="103"/>
      <c r="AM51" s="103"/>
      <c r="AN51" s="103"/>
      <c r="AO51" s="103">
        <v>26.4</v>
      </c>
      <c r="AP51" s="103">
        <v>23.3</v>
      </c>
      <c r="AQ51" s="103">
        <v>12</v>
      </c>
      <c r="AR51" s="103">
        <v>8</v>
      </c>
      <c r="AS51" s="103"/>
      <c r="AT51" s="103">
        <v>222</v>
      </c>
      <c r="AU51" s="103"/>
      <c r="AV51" s="103"/>
      <c r="AW51" s="103"/>
      <c r="AX51" s="103"/>
      <c r="AY51" s="103"/>
      <c r="AZ51" s="103"/>
      <c r="BA51" s="103"/>
      <c r="BB51" s="103"/>
      <c r="BC51" s="13">
        <v>18.068181818181817</v>
      </c>
      <c r="BD51" s="1">
        <v>4.0423728813559325</v>
      </c>
      <c r="BE51" s="13">
        <v>3.644067796610169</v>
      </c>
      <c r="BF51" s="25">
        <v>0.101694915254237</v>
      </c>
      <c r="BG51" s="26">
        <v>0.454545454545455</v>
      </c>
      <c r="BH51" s="14"/>
      <c r="BI51" s="13">
        <v>9.527896995708154</v>
      </c>
      <c r="BJ51" s="26">
        <v>8.40909090909091</v>
      </c>
      <c r="BK51" s="14"/>
      <c r="BL51" s="1">
        <v>1.2437070926945448</v>
      </c>
      <c r="BM51" s="1">
        <v>19.526881720430115</v>
      </c>
      <c r="BN51" s="1">
        <v>2.0552061705065685</v>
      </c>
      <c r="BO51" s="1">
        <v>52.020079040382726</v>
      </c>
      <c r="BP51" s="14"/>
      <c r="BQ51" s="14"/>
      <c r="BR51" s="103"/>
      <c r="BS51" s="14"/>
      <c r="BT51" s="14"/>
      <c r="BU51" s="14"/>
      <c r="BV51" s="103"/>
      <c r="BW51" s="1"/>
      <c r="BX51" s="1">
        <v>5.333333333333333</v>
      </c>
      <c r="BY51" s="1"/>
      <c r="BZ51" s="1">
        <v>2.567567567567568</v>
      </c>
      <c r="CA51" s="1"/>
      <c r="CB51" s="1"/>
      <c r="CC51" s="1"/>
      <c r="CD51" s="1"/>
      <c r="CE51" s="1"/>
      <c r="CF51" s="1"/>
      <c r="CG51" s="1"/>
      <c r="CH51" s="1"/>
      <c r="CI51" s="1"/>
      <c r="CJ51" s="1"/>
      <c r="CK51" s="1">
        <v>0.942857142857143</v>
      </c>
      <c r="CL51" s="11"/>
      <c r="CM51" s="11"/>
      <c r="CN51" s="103"/>
      <c r="CO51" s="1"/>
      <c r="CP51" s="1"/>
    </row>
    <row r="52" spans="1:94" ht="13.5">
      <c r="A52" s="103" t="s">
        <v>389</v>
      </c>
      <c r="B52" s="11">
        <v>-8.42</v>
      </c>
      <c r="C52" s="11">
        <v>116.47</v>
      </c>
      <c r="D52" s="100">
        <v>0</v>
      </c>
      <c r="E52" s="100">
        <v>1</v>
      </c>
      <c r="F52" s="103" t="s">
        <v>416</v>
      </c>
      <c r="G52" s="1">
        <v>54.41927348558064</v>
      </c>
      <c r="H52" s="1">
        <v>0.923736968324536</v>
      </c>
      <c r="I52" s="1">
        <v>18.322475031052623</v>
      </c>
      <c r="J52" s="14"/>
      <c r="K52" s="1">
        <v>8.147802106289598</v>
      </c>
      <c r="L52" s="14"/>
      <c r="M52" s="1">
        <v>0.192868158221606</v>
      </c>
      <c r="N52" s="1">
        <v>4.11113705682898</v>
      </c>
      <c r="O52" s="1">
        <v>8.201972202266212</v>
      </c>
      <c r="P52" s="1">
        <v>3.5325325821641607</v>
      </c>
      <c r="Q52" s="1">
        <v>1.7967191581697022</v>
      </c>
      <c r="R52" s="1">
        <v>0.213170069613354</v>
      </c>
      <c r="S52" s="102">
        <v>0</v>
      </c>
      <c r="T52" s="14"/>
      <c r="U52" s="1">
        <v>99.86168681851142</v>
      </c>
      <c r="V52" s="103">
        <v>41</v>
      </c>
      <c r="W52" s="103"/>
      <c r="X52" s="103">
        <v>11</v>
      </c>
      <c r="Y52" s="103">
        <v>479</v>
      </c>
      <c r="Z52" s="103">
        <v>123</v>
      </c>
      <c r="AA52" s="103"/>
      <c r="AB52" s="103">
        <v>37</v>
      </c>
      <c r="AC52" s="103"/>
      <c r="AD52" s="103">
        <v>15</v>
      </c>
      <c r="AE52" s="103"/>
      <c r="AF52" s="103"/>
      <c r="AG52" s="103"/>
      <c r="AH52" s="103"/>
      <c r="AI52" s="103"/>
      <c r="AJ52" s="103"/>
      <c r="AK52" s="103"/>
      <c r="AL52" s="103"/>
      <c r="AM52" s="103"/>
      <c r="AN52" s="103"/>
      <c r="AO52" s="103">
        <v>26</v>
      </c>
      <c r="AP52" s="103">
        <v>21.8</v>
      </c>
      <c r="AQ52" s="103">
        <v>11</v>
      </c>
      <c r="AR52" s="103">
        <v>13</v>
      </c>
      <c r="AS52" s="103"/>
      <c r="AT52" s="103">
        <v>206</v>
      </c>
      <c r="AU52" s="103"/>
      <c r="AV52" s="103"/>
      <c r="AW52" s="103"/>
      <c r="AX52" s="103"/>
      <c r="AY52" s="103"/>
      <c r="AZ52" s="103"/>
      <c r="BA52" s="103"/>
      <c r="BB52" s="103"/>
      <c r="BC52" s="13">
        <v>18.42307692307692</v>
      </c>
      <c r="BD52" s="1">
        <v>3.8943089430894307</v>
      </c>
      <c r="BE52" s="14"/>
      <c r="BF52" s="25">
        <v>0.0894308943089431</v>
      </c>
      <c r="BG52" s="26">
        <v>0.423076923076923</v>
      </c>
      <c r="BH52" s="14"/>
      <c r="BI52" s="13">
        <v>9.44954128440367</v>
      </c>
      <c r="BJ52" s="26">
        <v>7.9230769230769225</v>
      </c>
      <c r="BK52" s="14"/>
      <c r="BL52" s="1">
        <v>1.237208399343933</v>
      </c>
      <c r="BM52" s="1">
        <v>19.835164835164836</v>
      </c>
      <c r="BN52" s="1">
        <v>1.98188530172093</v>
      </c>
      <c r="BO52" s="1">
        <v>52.926022284438645</v>
      </c>
      <c r="BP52" s="104">
        <v>0.703949</v>
      </c>
      <c r="BQ52" s="104">
        <v>0.512909</v>
      </c>
      <c r="BR52" s="105">
        <v>5.286381423146302</v>
      </c>
      <c r="BS52" s="14"/>
      <c r="BT52" s="14"/>
      <c r="BU52" s="14"/>
      <c r="BV52" s="103"/>
      <c r="BW52" s="1"/>
      <c r="BX52" s="1">
        <v>4.9333333333333345</v>
      </c>
      <c r="BY52" s="1"/>
      <c r="BZ52" s="1">
        <v>2.0270270270270268</v>
      </c>
      <c r="CA52" s="1"/>
      <c r="CB52" s="1"/>
      <c r="CC52" s="1"/>
      <c r="CD52" s="1"/>
      <c r="CE52" s="1"/>
      <c r="CF52" s="1"/>
      <c r="CG52" s="1"/>
      <c r="CH52" s="1"/>
      <c r="CI52" s="1"/>
      <c r="CJ52" s="1"/>
      <c r="CK52" s="1">
        <v>0.928571428571429</v>
      </c>
      <c r="CL52" s="11"/>
      <c r="CM52" s="11"/>
      <c r="CN52" s="103"/>
      <c r="CO52" s="1"/>
      <c r="CP52" s="1"/>
    </row>
    <row r="53" spans="1:94" ht="13.5">
      <c r="A53" s="103" t="s">
        <v>389</v>
      </c>
      <c r="B53" s="11">
        <v>-8.42</v>
      </c>
      <c r="C53" s="11">
        <v>116.47</v>
      </c>
      <c r="D53" s="100">
        <v>0</v>
      </c>
      <c r="E53" s="100">
        <v>1</v>
      </c>
      <c r="F53" s="103" t="s">
        <v>417</v>
      </c>
      <c r="G53" s="103">
        <v>54.46</v>
      </c>
      <c r="H53" s="103">
        <v>0.96</v>
      </c>
      <c r="I53" s="103">
        <v>17.96</v>
      </c>
      <c r="J53" s="14"/>
      <c r="K53" s="1">
        <v>8.232790425627645</v>
      </c>
      <c r="L53" s="14"/>
      <c r="M53" s="103">
        <v>0.21</v>
      </c>
      <c r="N53" s="103">
        <v>4.15</v>
      </c>
      <c r="O53" s="103">
        <v>8.2</v>
      </c>
      <c r="P53" s="103">
        <v>3.91</v>
      </c>
      <c r="Q53" s="103">
        <v>1.48</v>
      </c>
      <c r="R53" s="103">
        <v>0.3</v>
      </c>
      <c r="S53" s="103">
        <v>2.19</v>
      </c>
      <c r="T53" s="14"/>
      <c r="U53" s="1">
        <v>102.05279042562759</v>
      </c>
      <c r="V53" s="103">
        <v>25</v>
      </c>
      <c r="W53" s="103"/>
      <c r="X53" s="103">
        <v>5</v>
      </c>
      <c r="Y53" s="103">
        <v>451</v>
      </c>
      <c r="Z53" s="103">
        <v>125</v>
      </c>
      <c r="AA53" s="103"/>
      <c r="AB53" s="103"/>
      <c r="AC53" s="103"/>
      <c r="AD53" s="103"/>
      <c r="AE53" s="103"/>
      <c r="AF53" s="103"/>
      <c r="AG53" s="103"/>
      <c r="AH53" s="103"/>
      <c r="AI53" s="103"/>
      <c r="AJ53" s="103"/>
      <c r="AK53" s="103"/>
      <c r="AL53" s="103"/>
      <c r="AM53" s="103"/>
      <c r="AN53" s="103"/>
      <c r="AO53" s="103">
        <v>23</v>
      </c>
      <c r="AP53" s="103">
        <v>21</v>
      </c>
      <c r="AQ53" s="103">
        <v>6</v>
      </c>
      <c r="AR53" s="103">
        <v>27</v>
      </c>
      <c r="AS53" s="103"/>
      <c r="AT53" s="103"/>
      <c r="AU53" s="103"/>
      <c r="AV53" s="103"/>
      <c r="AW53" s="103"/>
      <c r="AX53" s="103"/>
      <c r="AY53" s="103"/>
      <c r="AZ53" s="103"/>
      <c r="BA53" s="103"/>
      <c r="BB53" s="103"/>
      <c r="BC53" s="13">
        <v>19.608695652173907</v>
      </c>
      <c r="BD53" s="1">
        <v>3.608</v>
      </c>
      <c r="BE53" s="14"/>
      <c r="BF53" s="25">
        <v>0.04</v>
      </c>
      <c r="BG53" s="26">
        <v>0.217391304347826</v>
      </c>
      <c r="BH53" s="14"/>
      <c r="BI53" s="14"/>
      <c r="BJ53" s="14"/>
      <c r="BK53" s="14"/>
      <c r="BL53" s="1">
        <v>1.2774651526364118</v>
      </c>
      <c r="BM53" s="1">
        <v>18.70833333333333</v>
      </c>
      <c r="BN53" s="1">
        <v>1.9838049218379858</v>
      </c>
      <c r="BO53" s="1">
        <v>52.90190163722105</v>
      </c>
      <c r="BP53" s="14"/>
      <c r="BQ53" s="14"/>
      <c r="BR53" s="103"/>
      <c r="BS53" s="14"/>
      <c r="BT53" s="14"/>
      <c r="BU53" s="14"/>
      <c r="BV53" s="103"/>
      <c r="BW53" s="1"/>
      <c r="BX53" s="1"/>
      <c r="BY53" s="1"/>
      <c r="BZ53" s="1"/>
      <c r="CA53" s="1"/>
      <c r="CB53" s="1"/>
      <c r="CC53" s="1"/>
      <c r="CD53" s="1"/>
      <c r="CE53" s="1"/>
      <c r="CF53" s="1"/>
      <c r="CG53" s="1"/>
      <c r="CH53" s="1"/>
      <c r="CI53" s="1"/>
      <c r="CJ53" s="1"/>
      <c r="CK53" s="1">
        <v>0.821428571428571</v>
      </c>
      <c r="CL53" s="11"/>
      <c r="CM53" s="11"/>
      <c r="CN53" s="103"/>
      <c r="CO53" s="1"/>
      <c r="CP53" s="1"/>
    </row>
    <row r="54" spans="1:94" ht="13.5">
      <c r="A54" s="103" t="s">
        <v>389</v>
      </c>
      <c r="B54" s="11">
        <v>-8.42</v>
      </c>
      <c r="C54" s="11">
        <v>116.47</v>
      </c>
      <c r="D54" s="100">
        <v>0</v>
      </c>
      <c r="E54" s="100">
        <v>1</v>
      </c>
      <c r="F54" s="103" t="s">
        <v>418</v>
      </c>
      <c r="G54" s="1">
        <v>54.492605746229835</v>
      </c>
      <c r="H54" s="1">
        <v>0.928736518831631</v>
      </c>
      <c r="I54" s="1">
        <v>18.382926095569566</v>
      </c>
      <c r="J54" s="14"/>
      <c r="K54" s="1">
        <v>8.248200883993295</v>
      </c>
      <c r="L54" s="14"/>
      <c r="M54" s="1">
        <v>0.181709318901841</v>
      </c>
      <c r="N54" s="1">
        <v>3.9168453185507914</v>
      </c>
      <c r="O54" s="1">
        <v>8.20720423706648</v>
      </c>
      <c r="P54" s="1">
        <v>3.482761945618617</v>
      </c>
      <c r="Q54" s="1">
        <v>1.806998226857195</v>
      </c>
      <c r="R54" s="1">
        <v>0.211994205385481</v>
      </c>
      <c r="S54" s="102">
        <v>0</v>
      </c>
      <c r="T54" s="14"/>
      <c r="U54" s="1">
        <v>99.8599824970047</v>
      </c>
      <c r="V54" s="103">
        <v>41</v>
      </c>
      <c r="W54" s="103">
        <v>438</v>
      </c>
      <c r="X54" s="103">
        <v>12</v>
      </c>
      <c r="Y54" s="103">
        <v>480</v>
      </c>
      <c r="Z54" s="103">
        <v>121</v>
      </c>
      <c r="AA54" s="103">
        <v>13</v>
      </c>
      <c r="AB54" s="103">
        <v>37</v>
      </c>
      <c r="AC54" s="103"/>
      <c r="AD54" s="103">
        <v>14</v>
      </c>
      <c r="AE54" s="103"/>
      <c r="AF54" s="103"/>
      <c r="AG54" s="103"/>
      <c r="AH54" s="103"/>
      <c r="AI54" s="103"/>
      <c r="AJ54" s="103"/>
      <c r="AK54" s="103"/>
      <c r="AL54" s="103"/>
      <c r="AM54" s="103"/>
      <c r="AN54" s="103"/>
      <c r="AO54" s="103">
        <v>25.2</v>
      </c>
      <c r="AP54" s="106">
        <v>22.2</v>
      </c>
      <c r="AQ54" s="103">
        <v>12</v>
      </c>
      <c r="AR54" s="103">
        <v>13</v>
      </c>
      <c r="AS54" s="103"/>
      <c r="AT54" s="103">
        <v>217</v>
      </c>
      <c r="AU54" s="103"/>
      <c r="AV54" s="103"/>
      <c r="AW54" s="103">
        <v>8.9</v>
      </c>
      <c r="AX54" s="103"/>
      <c r="AY54" s="103">
        <v>5.5</v>
      </c>
      <c r="AZ54" s="103"/>
      <c r="BA54" s="103"/>
      <c r="BB54" s="103"/>
      <c r="BC54" s="13">
        <v>19.047619047619047</v>
      </c>
      <c r="BD54" s="1">
        <v>3.966942148760331</v>
      </c>
      <c r="BE54" s="13">
        <v>3.6198347107438007</v>
      </c>
      <c r="BF54" s="25">
        <v>0.0991735537190082</v>
      </c>
      <c r="BG54" s="26">
        <v>0.476190476190476</v>
      </c>
      <c r="BH54" s="25">
        <v>0.0454545454545454</v>
      </c>
      <c r="BI54" s="13">
        <v>9.774774774774773</v>
      </c>
      <c r="BJ54" s="26">
        <v>8.611111111111109</v>
      </c>
      <c r="BK54" s="14"/>
      <c r="BL54" s="1">
        <v>1.2298086752097028</v>
      </c>
      <c r="BM54" s="1">
        <v>19.79347826086957</v>
      </c>
      <c r="BN54" s="1">
        <v>2.105827576322335</v>
      </c>
      <c r="BO54" s="1">
        <v>51.412494090790446</v>
      </c>
      <c r="BP54" s="14"/>
      <c r="BQ54" s="14"/>
      <c r="BR54" s="103"/>
      <c r="BS54" s="11">
        <v>18.6367165292</v>
      </c>
      <c r="BT54" s="11">
        <v>15.5791866399</v>
      </c>
      <c r="BU54" s="11">
        <v>38.6977739776</v>
      </c>
      <c r="BV54" s="103"/>
      <c r="BW54" s="1">
        <v>5.2</v>
      </c>
      <c r="BX54" s="1">
        <v>4.9333333333333345</v>
      </c>
      <c r="BY54" s="1"/>
      <c r="BZ54" s="1">
        <v>1.8918918918918919</v>
      </c>
      <c r="CA54" s="1"/>
      <c r="CB54" s="1"/>
      <c r="CC54" s="1"/>
      <c r="CD54" s="1"/>
      <c r="CE54" s="1"/>
      <c r="CF54" s="1"/>
      <c r="CG54" s="1"/>
      <c r="CH54" s="1"/>
      <c r="CI54" s="1"/>
      <c r="CJ54" s="1"/>
      <c r="CK54" s="1">
        <v>0.9</v>
      </c>
      <c r="CL54" s="11"/>
      <c r="CM54" s="11"/>
      <c r="CN54" s="103"/>
      <c r="CO54" s="1"/>
      <c r="CP54" s="1"/>
    </row>
    <row r="55" spans="1:94" ht="13.5">
      <c r="A55" s="103" t="s">
        <v>389</v>
      </c>
      <c r="B55" s="11">
        <v>-8.42</v>
      </c>
      <c r="C55" s="11">
        <v>116.47</v>
      </c>
      <c r="D55" s="100">
        <v>0</v>
      </c>
      <c r="E55" s="100">
        <v>1</v>
      </c>
      <c r="F55" s="103" t="s">
        <v>419</v>
      </c>
      <c r="G55" s="103">
        <v>55.24</v>
      </c>
      <c r="H55" s="103">
        <v>1.03</v>
      </c>
      <c r="I55" s="103">
        <v>17.5</v>
      </c>
      <c r="J55" s="14"/>
      <c r="K55" s="1">
        <v>8.07479348510753</v>
      </c>
      <c r="L55" s="14"/>
      <c r="M55" s="103">
        <v>0.19</v>
      </c>
      <c r="N55" s="103">
        <v>3.62</v>
      </c>
      <c r="O55" s="103">
        <v>7.78</v>
      </c>
      <c r="P55" s="103">
        <v>4.52</v>
      </c>
      <c r="Q55" s="103">
        <v>1.63</v>
      </c>
      <c r="R55" s="103">
        <v>0.28</v>
      </c>
      <c r="S55" s="103">
        <v>0.77</v>
      </c>
      <c r="T55" s="14"/>
      <c r="U55" s="1">
        <v>100.63479348510752</v>
      </c>
      <c r="V55" s="103">
        <v>33</v>
      </c>
      <c r="W55" s="103"/>
      <c r="X55" s="103">
        <v>4</v>
      </c>
      <c r="Y55" s="103">
        <v>432</v>
      </c>
      <c r="Z55" s="103">
        <v>82</v>
      </c>
      <c r="AA55" s="103"/>
      <c r="AB55" s="103"/>
      <c r="AC55" s="103"/>
      <c r="AD55" s="103"/>
      <c r="AE55" s="103"/>
      <c r="AF55" s="103"/>
      <c r="AG55" s="103"/>
      <c r="AH55" s="103"/>
      <c r="AI55" s="103"/>
      <c r="AJ55" s="103"/>
      <c r="AK55" s="103"/>
      <c r="AL55" s="103"/>
      <c r="AM55" s="103"/>
      <c r="AN55" s="103"/>
      <c r="AO55" s="103">
        <v>43</v>
      </c>
      <c r="AP55" s="103">
        <v>21</v>
      </c>
      <c r="AQ55" s="103">
        <v>3</v>
      </c>
      <c r="AR55" s="103">
        <v>48</v>
      </c>
      <c r="AS55" s="103"/>
      <c r="AT55" s="103"/>
      <c r="AU55" s="103"/>
      <c r="AV55" s="103"/>
      <c r="AW55" s="103"/>
      <c r="AX55" s="103"/>
      <c r="AY55" s="103"/>
      <c r="AZ55" s="103"/>
      <c r="BA55" s="103"/>
      <c r="BB55" s="103"/>
      <c r="BC55" s="13">
        <v>10.04651162790698</v>
      </c>
      <c r="BD55" s="1">
        <v>5.26829268292683</v>
      </c>
      <c r="BE55" s="14"/>
      <c r="BF55" s="25">
        <v>0.048780487804878</v>
      </c>
      <c r="BG55" s="26">
        <v>0.0930232558139535</v>
      </c>
      <c r="BH55" s="14"/>
      <c r="BI55" s="14"/>
      <c r="BJ55" s="14"/>
      <c r="BK55" s="14"/>
      <c r="BL55" s="1">
        <v>1.334029351674557</v>
      </c>
      <c r="BM55" s="1">
        <v>16.990291262135916</v>
      </c>
      <c r="BN55" s="1">
        <v>2.2306059351125778</v>
      </c>
      <c r="BO55" s="1">
        <v>49.973751758543</v>
      </c>
      <c r="BP55" s="14"/>
      <c r="BQ55" s="14"/>
      <c r="BR55" s="103"/>
      <c r="BS55" s="14"/>
      <c r="BT55" s="14"/>
      <c r="BU55" s="14"/>
      <c r="BV55" s="103"/>
      <c r="BW55" s="1"/>
      <c r="BX55" s="1"/>
      <c r="BY55" s="1"/>
      <c r="BZ55" s="1"/>
      <c r="CA55" s="1"/>
      <c r="CB55" s="1"/>
      <c r="CC55" s="1"/>
      <c r="CD55" s="1"/>
      <c r="CE55" s="1"/>
      <c r="CF55" s="1"/>
      <c r="CG55" s="1"/>
      <c r="CH55" s="1"/>
      <c r="CI55" s="1"/>
      <c r="CJ55" s="1"/>
      <c r="CK55" s="1">
        <v>1.5357142857142856</v>
      </c>
      <c r="CL55" s="11"/>
      <c r="CM55" s="11"/>
      <c r="CN55" s="103"/>
      <c r="CO55" s="1"/>
      <c r="CP55" s="1"/>
    </row>
    <row r="56" spans="1:94" ht="13.5">
      <c r="A56" s="103" t="s">
        <v>389</v>
      </c>
      <c r="B56" s="11">
        <v>-8.42</v>
      </c>
      <c r="C56" s="11">
        <v>116.47</v>
      </c>
      <c r="D56" s="100">
        <v>0</v>
      </c>
      <c r="E56" s="100">
        <v>1</v>
      </c>
      <c r="F56" s="103" t="s">
        <v>420</v>
      </c>
      <c r="G56" s="1">
        <v>55.413972964836525</v>
      </c>
      <c r="H56" s="1">
        <v>0.985226660115018</v>
      </c>
      <c r="I56" s="1">
        <v>19.965919867228834</v>
      </c>
      <c r="J56" s="14"/>
      <c r="K56" s="1">
        <v>8.105629988991167</v>
      </c>
      <c r="L56" s="14"/>
      <c r="M56" s="1">
        <v>0.191013332063116</v>
      </c>
      <c r="N56" s="1">
        <v>3.428186643869604</v>
      </c>
      <c r="O56" s="1">
        <v>6.454239957080016</v>
      </c>
      <c r="P56" s="1">
        <v>3.287439978138888</v>
      </c>
      <c r="Q56" s="1">
        <v>1.7794399881669212</v>
      </c>
      <c r="R56" s="1">
        <v>0.251333331661994</v>
      </c>
      <c r="S56" s="102">
        <v>2.96</v>
      </c>
      <c r="T56" s="14"/>
      <c r="U56" s="1">
        <v>102.82240271215207</v>
      </c>
      <c r="V56" s="103">
        <v>45</v>
      </c>
      <c r="W56" s="103">
        <v>783</v>
      </c>
      <c r="X56" s="103">
        <v>10</v>
      </c>
      <c r="Y56" s="103">
        <v>441</v>
      </c>
      <c r="Z56" s="103">
        <v>142</v>
      </c>
      <c r="AA56" s="103"/>
      <c r="AB56" s="103">
        <v>43</v>
      </c>
      <c r="AC56" s="103"/>
      <c r="AD56" s="103">
        <v>18</v>
      </c>
      <c r="AE56" s="103"/>
      <c r="AF56" s="103"/>
      <c r="AG56" s="103"/>
      <c r="AH56" s="103"/>
      <c r="AI56" s="103"/>
      <c r="AJ56" s="103"/>
      <c r="AK56" s="103"/>
      <c r="AL56" s="103"/>
      <c r="AM56" s="103"/>
      <c r="AN56" s="103"/>
      <c r="AO56" s="103">
        <v>25.7</v>
      </c>
      <c r="AP56" s="103">
        <v>24.7</v>
      </c>
      <c r="AQ56" s="103">
        <v>10</v>
      </c>
      <c r="AR56" s="103">
        <v>12</v>
      </c>
      <c r="AS56" s="103"/>
      <c r="AT56" s="103">
        <v>212</v>
      </c>
      <c r="AU56" s="103"/>
      <c r="AV56" s="103"/>
      <c r="AW56" s="103"/>
      <c r="AX56" s="103"/>
      <c r="AY56" s="103"/>
      <c r="AZ56" s="103"/>
      <c r="BA56" s="103"/>
      <c r="BB56" s="103"/>
      <c r="BC56" s="13">
        <v>17.159533073929953</v>
      </c>
      <c r="BD56" s="1">
        <v>3.1056338028169015</v>
      </c>
      <c r="BE56" s="13">
        <v>5.514084507042252</v>
      </c>
      <c r="BF56" s="25">
        <v>0.0704225352112676</v>
      </c>
      <c r="BG56" s="26">
        <v>0.389105058365759</v>
      </c>
      <c r="BH56" s="14"/>
      <c r="BI56" s="13">
        <v>8.582995951417004</v>
      </c>
      <c r="BJ56" s="26">
        <v>8.249027237354085</v>
      </c>
      <c r="BK56" s="14"/>
      <c r="BL56" s="1">
        <v>0.955084855047406</v>
      </c>
      <c r="BM56" s="1">
        <v>20.26530612244898</v>
      </c>
      <c r="BN56" s="1">
        <v>2.36440743490029</v>
      </c>
      <c r="BO56" s="1">
        <v>48.51783197298604</v>
      </c>
      <c r="BP56" s="14"/>
      <c r="BQ56" s="14"/>
      <c r="BR56" s="103"/>
      <c r="BS56" s="14"/>
      <c r="BT56" s="14"/>
      <c r="BU56" s="14"/>
      <c r="BV56" s="103"/>
      <c r="BW56" s="1"/>
      <c r="BX56" s="1">
        <v>5.733333333333334</v>
      </c>
      <c r="BY56" s="1"/>
      <c r="BZ56" s="1">
        <v>2.432432432432432</v>
      </c>
      <c r="CA56" s="1"/>
      <c r="CB56" s="1"/>
      <c r="CC56" s="1"/>
      <c r="CD56" s="1"/>
      <c r="CE56" s="1"/>
      <c r="CF56" s="1"/>
      <c r="CG56" s="1"/>
      <c r="CH56" s="1"/>
      <c r="CI56" s="1"/>
      <c r="CJ56" s="1"/>
      <c r="CK56" s="1">
        <v>0.917857142857143</v>
      </c>
      <c r="CL56" s="11"/>
      <c r="CM56" s="11"/>
      <c r="CN56" s="103"/>
      <c r="CO56" s="1"/>
      <c r="CP56" s="1"/>
    </row>
    <row r="57" spans="1:94" ht="13.5">
      <c r="A57" s="103" t="s">
        <v>389</v>
      </c>
      <c r="B57" s="11">
        <v>-8.42</v>
      </c>
      <c r="C57" s="11">
        <v>116.47</v>
      </c>
      <c r="D57" s="100">
        <v>0</v>
      </c>
      <c r="E57" s="100">
        <v>1</v>
      </c>
      <c r="F57" s="103" t="s">
        <v>421</v>
      </c>
      <c r="G57" s="1">
        <v>55.436659380720606</v>
      </c>
      <c r="H57" s="1">
        <v>0.916558140197234</v>
      </c>
      <c r="I57" s="1">
        <v>18.542676220913265</v>
      </c>
      <c r="J57" s="14"/>
      <c r="K57" s="1">
        <v>7.640378728667131</v>
      </c>
      <c r="L57" s="14"/>
      <c r="M57" s="1">
        <v>0.171225147069813</v>
      </c>
      <c r="N57" s="1">
        <v>3.5655118860419877</v>
      </c>
      <c r="O57" s="1">
        <v>7.785708157939142</v>
      </c>
      <c r="P57" s="1">
        <v>3.5856560209913773</v>
      </c>
      <c r="Q57" s="1">
        <v>2.0043414274642806</v>
      </c>
      <c r="R57" s="1">
        <v>0.221585484443287</v>
      </c>
      <c r="S57" s="102">
        <v>0</v>
      </c>
      <c r="T57" s="14"/>
      <c r="U57" s="1">
        <v>99.87030059444814</v>
      </c>
      <c r="V57" s="103">
        <v>44</v>
      </c>
      <c r="W57" s="103">
        <v>438</v>
      </c>
      <c r="X57" s="103">
        <v>11</v>
      </c>
      <c r="Y57" s="103">
        <v>477</v>
      </c>
      <c r="Z57" s="103">
        <v>132</v>
      </c>
      <c r="AA57" s="103"/>
      <c r="AB57" s="103">
        <v>40</v>
      </c>
      <c r="AC57" s="103"/>
      <c r="AD57" s="103">
        <v>16</v>
      </c>
      <c r="AE57" s="103"/>
      <c r="AF57" s="103"/>
      <c r="AG57" s="103"/>
      <c r="AH57" s="103"/>
      <c r="AI57" s="103"/>
      <c r="AJ57" s="103"/>
      <c r="AK57" s="103"/>
      <c r="AL57" s="103"/>
      <c r="AM57" s="103"/>
      <c r="AN57" s="103"/>
      <c r="AO57" s="103">
        <v>28.2</v>
      </c>
      <c r="AP57" s="103">
        <v>20.8</v>
      </c>
      <c r="AQ57" s="103">
        <v>11</v>
      </c>
      <c r="AR57" s="103">
        <v>13</v>
      </c>
      <c r="AS57" s="103"/>
      <c r="AT57" s="103">
        <v>203</v>
      </c>
      <c r="AU57" s="103"/>
      <c r="AV57" s="103"/>
      <c r="AW57" s="103"/>
      <c r="AX57" s="103"/>
      <c r="AY57" s="103"/>
      <c r="AZ57" s="103"/>
      <c r="BA57" s="103"/>
      <c r="BB57" s="103"/>
      <c r="BC57" s="13">
        <v>16.91489361702128</v>
      </c>
      <c r="BD57" s="1">
        <v>3.613636363636364</v>
      </c>
      <c r="BE57" s="13">
        <v>3.3181818181818183</v>
      </c>
      <c r="BF57" s="25">
        <v>0.0833333333333333</v>
      </c>
      <c r="BG57" s="26">
        <v>0.390070921985816</v>
      </c>
      <c r="BH57" s="14"/>
      <c r="BI57" s="13">
        <v>9.759615384615385</v>
      </c>
      <c r="BJ57" s="26">
        <v>7.198581560283687</v>
      </c>
      <c r="BK57" s="14"/>
      <c r="BL57" s="1">
        <v>1.1985331789848772</v>
      </c>
      <c r="BM57" s="1">
        <v>20.23076923076922</v>
      </c>
      <c r="BN57" s="1">
        <v>2.1428560534539636</v>
      </c>
      <c r="BO57" s="1">
        <v>50.97697051273255</v>
      </c>
      <c r="BP57" s="104">
        <v>0.70395</v>
      </c>
      <c r="BQ57" s="14"/>
      <c r="BR57" s="103"/>
      <c r="BS57" s="14"/>
      <c r="BT57" s="14"/>
      <c r="BU57" s="14"/>
      <c r="BV57" s="103"/>
      <c r="BW57" s="1"/>
      <c r="BX57" s="1">
        <v>5.333333333333333</v>
      </c>
      <c r="BY57" s="1"/>
      <c r="BZ57" s="1">
        <v>2.1621621621621623</v>
      </c>
      <c r="CA57" s="1"/>
      <c r="CB57" s="1"/>
      <c r="CC57" s="1"/>
      <c r="CD57" s="1"/>
      <c r="CE57" s="1"/>
      <c r="CF57" s="1"/>
      <c r="CG57" s="1"/>
      <c r="CH57" s="1"/>
      <c r="CI57" s="1"/>
      <c r="CJ57" s="1"/>
      <c r="CK57" s="1">
        <v>1.007142857142857</v>
      </c>
      <c r="CL57" s="11"/>
      <c r="CM57" s="11"/>
      <c r="CN57" s="103"/>
      <c r="CO57" s="1"/>
      <c r="CP57" s="1"/>
    </row>
    <row r="58" spans="1:94" ht="13.5">
      <c r="A58" s="103" t="s">
        <v>389</v>
      </c>
      <c r="B58" s="11">
        <v>-8.42</v>
      </c>
      <c r="C58" s="11">
        <v>116.47</v>
      </c>
      <c r="D58" s="100">
        <v>0</v>
      </c>
      <c r="E58" s="100">
        <v>1</v>
      </c>
      <c r="F58" s="103" t="s">
        <v>422</v>
      </c>
      <c r="G58" s="103">
        <v>55.58</v>
      </c>
      <c r="H58" s="103">
        <v>0.88</v>
      </c>
      <c r="I58" s="103">
        <v>18.39</v>
      </c>
      <c r="J58" s="14"/>
      <c r="K58" s="1">
        <v>8.035795014847476</v>
      </c>
      <c r="L58" s="14"/>
      <c r="M58" s="103">
        <v>0.19</v>
      </c>
      <c r="N58" s="103">
        <v>3.58</v>
      </c>
      <c r="O58" s="103">
        <v>8.73</v>
      </c>
      <c r="P58" s="103">
        <v>2.75</v>
      </c>
      <c r="Q58" s="103">
        <v>1.47</v>
      </c>
      <c r="R58" s="103">
        <v>0.26</v>
      </c>
      <c r="S58" s="103">
        <v>0.67</v>
      </c>
      <c r="T58" s="14"/>
      <c r="U58" s="1">
        <v>100.5357950148475</v>
      </c>
      <c r="V58" s="103">
        <v>26</v>
      </c>
      <c r="W58" s="103"/>
      <c r="X58" s="103"/>
      <c r="Y58" s="103">
        <v>616</v>
      </c>
      <c r="Z58" s="103">
        <v>119</v>
      </c>
      <c r="AA58" s="103"/>
      <c r="AB58" s="103"/>
      <c r="AC58" s="103"/>
      <c r="AD58" s="103"/>
      <c r="AE58" s="103"/>
      <c r="AF58" s="103"/>
      <c r="AG58" s="103"/>
      <c r="AH58" s="103"/>
      <c r="AI58" s="103"/>
      <c r="AJ58" s="103"/>
      <c r="AK58" s="103"/>
      <c r="AL58" s="103"/>
      <c r="AM58" s="103"/>
      <c r="AN58" s="103"/>
      <c r="AO58" s="103">
        <v>19</v>
      </c>
      <c r="AP58" s="103">
        <v>19</v>
      </c>
      <c r="AQ58" s="103">
        <v>4</v>
      </c>
      <c r="AR58" s="103">
        <v>38</v>
      </c>
      <c r="AS58" s="103"/>
      <c r="AT58" s="103"/>
      <c r="AU58" s="103"/>
      <c r="AV58" s="103"/>
      <c r="AW58" s="103"/>
      <c r="AX58" s="103"/>
      <c r="AY58" s="103"/>
      <c r="AZ58" s="103"/>
      <c r="BA58" s="103"/>
      <c r="BB58" s="103"/>
      <c r="BC58" s="13">
        <v>32.42105263157895</v>
      </c>
      <c r="BD58" s="1">
        <v>5.1764705882352935</v>
      </c>
      <c r="BE58" s="14"/>
      <c r="BF58" s="14"/>
      <c r="BG58" s="14"/>
      <c r="BH58" s="14"/>
      <c r="BI58" s="14"/>
      <c r="BJ58" s="14"/>
      <c r="BK58" s="14"/>
      <c r="BL58" s="1">
        <v>1.1956375555787293</v>
      </c>
      <c r="BM58" s="1">
        <v>20.897727272727263</v>
      </c>
      <c r="BN58" s="1">
        <v>2.244635479007675</v>
      </c>
      <c r="BO58" s="1">
        <v>49.81700583534287</v>
      </c>
      <c r="BP58" s="14"/>
      <c r="BQ58" s="14"/>
      <c r="BR58" s="103"/>
      <c r="BS58" s="14"/>
      <c r="BT58" s="14"/>
      <c r="BU58" s="14"/>
      <c r="BV58" s="103"/>
      <c r="BW58" s="1"/>
      <c r="BX58" s="1"/>
      <c r="BY58" s="1"/>
      <c r="BZ58" s="1"/>
      <c r="CA58" s="1"/>
      <c r="CB58" s="1"/>
      <c r="CC58" s="1"/>
      <c r="CD58" s="1"/>
      <c r="CE58" s="1"/>
      <c r="CF58" s="1"/>
      <c r="CG58" s="1"/>
      <c r="CH58" s="1"/>
      <c r="CI58" s="1"/>
      <c r="CJ58" s="1"/>
      <c r="CK58" s="1">
        <v>0.678571428571429</v>
      </c>
      <c r="CL58" s="11"/>
      <c r="CM58" s="11"/>
      <c r="CN58" s="103"/>
      <c r="CO58" s="1"/>
      <c r="CP58" s="1"/>
    </row>
    <row r="59" spans="1:94" ht="13.5">
      <c r="A59" s="103" t="s">
        <v>389</v>
      </c>
      <c r="B59" s="11">
        <v>-8.42</v>
      </c>
      <c r="C59" s="11">
        <v>116.47</v>
      </c>
      <c r="D59" s="100">
        <v>0</v>
      </c>
      <c r="E59" s="100">
        <v>1</v>
      </c>
      <c r="F59" s="103" t="s">
        <v>423</v>
      </c>
      <c r="G59" s="1">
        <v>55.75189286062112</v>
      </c>
      <c r="H59" s="1">
        <v>0.907026456517697</v>
      </c>
      <c r="I59" s="1">
        <v>18.20099756078845</v>
      </c>
      <c r="J59" s="14"/>
      <c r="K59" s="1">
        <v>7.635864666885638</v>
      </c>
      <c r="L59" s="14"/>
      <c r="M59" s="1">
        <v>0.181405291303539</v>
      </c>
      <c r="N59" s="1">
        <v>3.5575593238971885</v>
      </c>
      <c r="O59" s="1">
        <v>7.729881023878597</v>
      </c>
      <c r="P59" s="1">
        <v>3.688574256505302</v>
      </c>
      <c r="Q59" s="1">
        <v>1.995458204338934</v>
      </c>
      <c r="R59" s="1">
        <v>0.221717578259881</v>
      </c>
      <c r="S59" s="102">
        <v>0</v>
      </c>
      <c r="T59" s="14"/>
      <c r="U59" s="1">
        <v>99.87037722299632</v>
      </c>
      <c r="V59" s="103">
        <v>45</v>
      </c>
      <c r="W59" s="103">
        <v>473</v>
      </c>
      <c r="X59" s="103">
        <v>13</v>
      </c>
      <c r="Y59" s="103">
        <v>472</v>
      </c>
      <c r="Z59" s="103">
        <v>133</v>
      </c>
      <c r="AA59" s="103"/>
      <c r="AB59" s="103">
        <v>32</v>
      </c>
      <c r="AC59" s="103"/>
      <c r="AD59" s="103">
        <v>16</v>
      </c>
      <c r="AE59" s="103"/>
      <c r="AF59" s="103"/>
      <c r="AG59" s="103"/>
      <c r="AH59" s="103"/>
      <c r="AI59" s="103"/>
      <c r="AJ59" s="103"/>
      <c r="AK59" s="103"/>
      <c r="AL59" s="103"/>
      <c r="AM59" s="103"/>
      <c r="AN59" s="103"/>
      <c r="AO59" s="103">
        <v>23.2</v>
      </c>
      <c r="AP59" s="103">
        <v>21.6</v>
      </c>
      <c r="AQ59" s="103">
        <v>13</v>
      </c>
      <c r="AR59" s="103">
        <v>14</v>
      </c>
      <c r="AS59" s="103"/>
      <c r="AT59" s="103">
        <v>193</v>
      </c>
      <c r="AU59" s="103"/>
      <c r="AV59" s="103"/>
      <c r="AW59" s="103"/>
      <c r="AX59" s="103"/>
      <c r="AY59" s="103"/>
      <c r="AZ59" s="103"/>
      <c r="BA59" s="103"/>
      <c r="BB59" s="103"/>
      <c r="BC59" s="13">
        <v>20.3448275862069</v>
      </c>
      <c r="BD59" s="1">
        <v>3.5488721804511276</v>
      </c>
      <c r="BE59" s="13">
        <v>3.5563909774436087</v>
      </c>
      <c r="BF59" s="25">
        <v>0.0977443609022556</v>
      </c>
      <c r="BG59" s="26">
        <v>0.560344827586207</v>
      </c>
      <c r="BH59" s="14"/>
      <c r="BI59" s="13">
        <v>8.935185185185185</v>
      </c>
      <c r="BJ59" s="26">
        <v>8.318965517241379</v>
      </c>
      <c r="BK59" s="14"/>
      <c r="BL59" s="1">
        <v>1.224229811351329</v>
      </c>
      <c r="BM59" s="1">
        <v>20.06666666666667</v>
      </c>
      <c r="BN59" s="1">
        <v>2.1463773254863954</v>
      </c>
      <c r="BO59" s="1">
        <v>50.93593772430452</v>
      </c>
      <c r="BP59" s="14"/>
      <c r="BQ59" s="14"/>
      <c r="BR59" s="103"/>
      <c r="BS59" s="14"/>
      <c r="BT59" s="14"/>
      <c r="BU59" s="14"/>
      <c r="BV59" s="103"/>
      <c r="BW59" s="1"/>
      <c r="BX59" s="1">
        <v>4.266666666666667</v>
      </c>
      <c r="BY59" s="1"/>
      <c r="BZ59" s="1">
        <v>2.1621621621621623</v>
      </c>
      <c r="CA59" s="1"/>
      <c r="CB59" s="1"/>
      <c r="CC59" s="1"/>
      <c r="CD59" s="1"/>
      <c r="CE59" s="1"/>
      <c r="CF59" s="1"/>
      <c r="CG59" s="1"/>
      <c r="CH59" s="1"/>
      <c r="CI59" s="1"/>
      <c r="CJ59" s="1"/>
      <c r="CK59" s="1">
        <v>0.828571428571428</v>
      </c>
      <c r="CL59" s="11"/>
      <c r="CM59" s="11"/>
      <c r="CN59" s="103"/>
      <c r="CO59" s="1"/>
      <c r="CP59" s="1"/>
    </row>
    <row r="60" spans="1:94" ht="13.5">
      <c r="A60" s="103" t="s">
        <v>389</v>
      </c>
      <c r="B60" s="11">
        <v>-8.42</v>
      </c>
      <c r="C60" s="11">
        <v>116.47</v>
      </c>
      <c r="D60" s="100">
        <v>0</v>
      </c>
      <c r="E60" s="100">
        <v>1</v>
      </c>
      <c r="F60" s="103" t="s">
        <v>424</v>
      </c>
      <c r="G60" s="1">
        <v>55.8389948819404</v>
      </c>
      <c r="H60" s="1">
        <v>0.896081958978128</v>
      </c>
      <c r="I60" s="1">
        <v>18.324372644271826</v>
      </c>
      <c r="J60" s="14"/>
      <c r="K60" s="1">
        <v>7.56506890651132</v>
      </c>
      <c r="L60" s="14"/>
      <c r="M60" s="1">
        <v>0.181230059119172</v>
      </c>
      <c r="N60" s="1">
        <v>3.423234450028803</v>
      </c>
      <c r="O60" s="1">
        <v>7.692209175947075</v>
      </c>
      <c r="P60" s="1">
        <v>3.685011202089829</v>
      </c>
      <c r="Q60" s="1">
        <v>2.04387233339955</v>
      </c>
      <c r="R60" s="1">
        <v>0.221503405590099</v>
      </c>
      <c r="S60" s="102">
        <v>0</v>
      </c>
      <c r="T60" s="14"/>
      <c r="U60" s="1">
        <v>99.87157901787617</v>
      </c>
      <c r="V60" s="103">
        <v>46</v>
      </c>
      <c r="W60" s="103">
        <v>472</v>
      </c>
      <c r="X60" s="103">
        <v>9</v>
      </c>
      <c r="Y60" s="103">
        <v>472</v>
      </c>
      <c r="Z60" s="103">
        <v>135</v>
      </c>
      <c r="AA60" s="103"/>
      <c r="AB60" s="103">
        <v>41</v>
      </c>
      <c r="AC60" s="103"/>
      <c r="AD60" s="103">
        <v>15</v>
      </c>
      <c r="AE60" s="103"/>
      <c r="AF60" s="103"/>
      <c r="AG60" s="103"/>
      <c r="AH60" s="103"/>
      <c r="AI60" s="103"/>
      <c r="AJ60" s="103"/>
      <c r="AK60" s="103"/>
      <c r="AL60" s="103"/>
      <c r="AM60" s="103"/>
      <c r="AN60" s="103"/>
      <c r="AO60" s="103">
        <v>27</v>
      </c>
      <c r="AP60" s="103">
        <v>21.4</v>
      </c>
      <c r="AQ60" s="103">
        <v>9</v>
      </c>
      <c r="AR60" s="103">
        <v>10</v>
      </c>
      <c r="AS60" s="103"/>
      <c r="AT60" s="103">
        <v>195</v>
      </c>
      <c r="AU60" s="103"/>
      <c r="AV60" s="103"/>
      <c r="AW60" s="103"/>
      <c r="AX60" s="103"/>
      <c r="AY60" s="103"/>
      <c r="AZ60" s="103"/>
      <c r="BA60" s="103"/>
      <c r="BB60" s="103"/>
      <c r="BC60" s="13">
        <v>17.48148148148148</v>
      </c>
      <c r="BD60" s="1">
        <v>3.496296296296296</v>
      </c>
      <c r="BE60" s="13">
        <v>3.496296296296296</v>
      </c>
      <c r="BF60" s="25">
        <v>0.0666666666666667</v>
      </c>
      <c r="BG60" s="26">
        <v>0.333333333333333</v>
      </c>
      <c r="BH60" s="14"/>
      <c r="BI60" s="13">
        <v>9.11214953271028</v>
      </c>
      <c r="BJ60" s="26">
        <v>7.222222222222222</v>
      </c>
      <c r="BK60" s="14"/>
      <c r="BL60" s="1">
        <v>1.21478940115757</v>
      </c>
      <c r="BM60" s="1">
        <v>20.449438202247183</v>
      </c>
      <c r="BN60" s="1">
        <v>2.2099184315137017</v>
      </c>
      <c r="BO60" s="1">
        <v>50.20669213658446</v>
      </c>
      <c r="BP60" s="14"/>
      <c r="BQ60" s="14"/>
      <c r="BR60" s="103"/>
      <c r="BS60" s="14"/>
      <c r="BT60" s="14"/>
      <c r="BU60" s="14"/>
      <c r="BV60" s="103"/>
      <c r="BW60" s="1"/>
      <c r="BX60" s="1">
        <v>5.466666666666667</v>
      </c>
      <c r="BY60" s="1"/>
      <c r="BZ60" s="1">
        <v>2.0270270270270268</v>
      </c>
      <c r="CA60" s="1"/>
      <c r="CB60" s="1"/>
      <c r="CC60" s="1"/>
      <c r="CD60" s="1"/>
      <c r="CE60" s="1"/>
      <c r="CF60" s="1"/>
      <c r="CG60" s="1"/>
      <c r="CH60" s="1"/>
      <c r="CI60" s="1"/>
      <c r="CJ60" s="1"/>
      <c r="CK60" s="1">
        <v>0.964285714285714</v>
      </c>
      <c r="CL60" s="11"/>
      <c r="CM60" s="11"/>
      <c r="CN60" s="103"/>
      <c r="CO60" s="1"/>
      <c r="CP60" s="1"/>
    </row>
    <row r="61" spans="1:94" ht="13.5">
      <c r="A61" s="103" t="s">
        <v>389</v>
      </c>
      <c r="B61" s="11">
        <v>-8.42</v>
      </c>
      <c r="C61" s="11">
        <v>116.47</v>
      </c>
      <c r="D61" s="100">
        <v>0</v>
      </c>
      <c r="E61" s="100">
        <v>1</v>
      </c>
      <c r="F61" s="103" t="s">
        <v>425</v>
      </c>
      <c r="G61" s="103">
        <v>55.84</v>
      </c>
      <c r="H61" s="103">
        <v>1.09</v>
      </c>
      <c r="I61" s="103">
        <v>17.42</v>
      </c>
      <c r="J61" s="14"/>
      <c r="K61" s="1">
        <v>8.615779717448035</v>
      </c>
      <c r="L61" s="14"/>
      <c r="M61" s="103">
        <v>0.14</v>
      </c>
      <c r="N61" s="103">
        <v>2.8</v>
      </c>
      <c r="O61" s="103">
        <v>8.57</v>
      </c>
      <c r="P61" s="103">
        <v>3.96</v>
      </c>
      <c r="Q61" s="103">
        <v>1.19</v>
      </c>
      <c r="R61" s="103">
        <v>0.23</v>
      </c>
      <c r="S61" s="103">
        <v>2.31</v>
      </c>
      <c r="T61" s="14"/>
      <c r="U61" s="1">
        <v>102.165779717448</v>
      </c>
      <c r="V61" s="103">
        <v>27</v>
      </c>
      <c r="W61" s="103"/>
      <c r="X61" s="103">
        <v>6</v>
      </c>
      <c r="Y61" s="103">
        <v>524</v>
      </c>
      <c r="Z61" s="103">
        <v>129</v>
      </c>
      <c r="AA61" s="103"/>
      <c r="AB61" s="103"/>
      <c r="AC61" s="103"/>
      <c r="AD61" s="103"/>
      <c r="AE61" s="103"/>
      <c r="AF61" s="103"/>
      <c r="AG61" s="103"/>
      <c r="AH61" s="103"/>
      <c r="AI61" s="103"/>
      <c r="AJ61" s="103"/>
      <c r="AK61" s="103"/>
      <c r="AL61" s="103"/>
      <c r="AM61" s="103"/>
      <c r="AN61" s="103"/>
      <c r="AO61" s="103">
        <v>29</v>
      </c>
      <c r="AP61" s="103">
        <v>23</v>
      </c>
      <c r="AQ61" s="103">
        <v>5</v>
      </c>
      <c r="AR61" s="103">
        <v>37</v>
      </c>
      <c r="AS61" s="103"/>
      <c r="AT61" s="103"/>
      <c r="AU61" s="103"/>
      <c r="AV61" s="103"/>
      <c r="AW61" s="103"/>
      <c r="AX61" s="103"/>
      <c r="AY61" s="103"/>
      <c r="AZ61" s="103"/>
      <c r="BA61" s="103"/>
      <c r="BB61" s="103"/>
      <c r="BC61" s="13">
        <v>18.06896551724138</v>
      </c>
      <c r="BD61" s="1">
        <v>4.062015503875967</v>
      </c>
      <c r="BE61" s="14"/>
      <c r="BF61" s="25">
        <v>0.0465116279069767</v>
      </c>
      <c r="BG61" s="26">
        <v>0.206896551724138</v>
      </c>
      <c r="BH61" s="14"/>
      <c r="BI61" s="14"/>
      <c r="BJ61" s="14"/>
      <c r="BK61" s="14"/>
      <c r="BL61" s="1">
        <v>1.3423848728264371</v>
      </c>
      <c r="BM61" s="1">
        <v>15.981651376146791</v>
      </c>
      <c r="BN61" s="1">
        <v>3.0770641848028686</v>
      </c>
      <c r="BO61" s="1">
        <v>42.000506084490155</v>
      </c>
      <c r="BP61" s="14"/>
      <c r="BQ61" s="14"/>
      <c r="BR61" s="103"/>
      <c r="BS61" s="14"/>
      <c r="BT61" s="14"/>
      <c r="BU61" s="14"/>
      <c r="BV61" s="103"/>
      <c r="BW61" s="1"/>
      <c r="BX61" s="1"/>
      <c r="BY61" s="1"/>
      <c r="BZ61" s="1"/>
      <c r="CA61" s="1"/>
      <c r="CB61" s="1"/>
      <c r="CC61" s="1"/>
      <c r="CD61" s="1"/>
      <c r="CE61" s="1"/>
      <c r="CF61" s="1"/>
      <c r="CG61" s="1"/>
      <c r="CH61" s="1"/>
      <c r="CI61" s="1"/>
      <c r="CJ61" s="1"/>
      <c r="CK61" s="1">
        <v>1.0357142857142856</v>
      </c>
      <c r="CL61" s="11"/>
      <c r="CM61" s="11"/>
      <c r="CN61" s="103"/>
      <c r="CO61" s="1"/>
      <c r="CP61" s="1"/>
    </row>
    <row r="62" spans="1:94" ht="13.5">
      <c r="A62" s="103" t="s">
        <v>389</v>
      </c>
      <c r="B62" s="11">
        <v>-8.42</v>
      </c>
      <c r="C62" s="11">
        <v>116.47</v>
      </c>
      <c r="D62" s="100">
        <v>0</v>
      </c>
      <c r="E62" s="100">
        <v>1</v>
      </c>
      <c r="F62" s="103" t="s">
        <v>426</v>
      </c>
      <c r="G62" s="103">
        <v>55.91</v>
      </c>
      <c r="H62" s="103">
        <v>0.7</v>
      </c>
      <c r="I62" s="103">
        <v>19.54</v>
      </c>
      <c r="J62" s="14"/>
      <c r="K62" s="1">
        <v>6.678830198866192</v>
      </c>
      <c r="L62" s="14"/>
      <c r="M62" s="103">
        <v>0.2</v>
      </c>
      <c r="N62" s="103">
        <v>2.55</v>
      </c>
      <c r="O62" s="103">
        <v>7.49</v>
      </c>
      <c r="P62" s="103">
        <v>4.07</v>
      </c>
      <c r="Q62" s="103">
        <v>2.39</v>
      </c>
      <c r="R62" s="103">
        <v>0.37</v>
      </c>
      <c r="S62" s="103">
        <v>2.65</v>
      </c>
      <c r="T62" s="14"/>
      <c r="U62" s="1">
        <v>102.54883019886618</v>
      </c>
      <c r="V62" s="103">
        <v>40</v>
      </c>
      <c r="W62" s="103"/>
      <c r="X62" s="103"/>
      <c r="Y62" s="103">
        <v>761</v>
      </c>
      <c r="Z62" s="103">
        <v>143</v>
      </c>
      <c r="AA62" s="103"/>
      <c r="AB62" s="103"/>
      <c r="AC62" s="103"/>
      <c r="AD62" s="103"/>
      <c r="AE62" s="103"/>
      <c r="AF62" s="103"/>
      <c r="AG62" s="103"/>
      <c r="AH62" s="103"/>
      <c r="AI62" s="103"/>
      <c r="AJ62" s="103"/>
      <c r="AK62" s="103"/>
      <c r="AL62" s="103"/>
      <c r="AM62" s="103"/>
      <c r="AN62" s="103"/>
      <c r="AO62" s="103">
        <v>31</v>
      </c>
      <c r="AP62" s="103">
        <v>15</v>
      </c>
      <c r="AQ62" s="103">
        <v>2</v>
      </c>
      <c r="AR62" s="103">
        <v>21</v>
      </c>
      <c r="AS62" s="103"/>
      <c r="AT62" s="103"/>
      <c r="AU62" s="103"/>
      <c r="AV62" s="103"/>
      <c r="AW62" s="103"/>
      <c r="AX62" s="103"/>
      <c r="AY62" s="103"/>
      <c r="AZ62" s="103"/>
      <c r="BA62" s="103"/>
      <c r="BB62" s="103"/>
      <c r="BC62" s="13">
        <v>24.548387096774185</v>
      </c>
      <c r="BD62" s="1">
        <v>5.321678321678322</v>
      </c>
      <c r="BE62" s="14"/>
      <c r="BF62" s="14"/>
      <c r="BG62" s="14"/>
      <c r="BH62" s="14"/>
      <c r="BI62" s="14"/>
      <c r="BJ62" s="14"/>
      <c r="BK62" s="14"/>
      <c r="BL62" s="1">
        <v>1.171985932301182</v>
      </c>
      <c r="BM62" s="1">
        <v>27.914285714285715</v>
      </c>
      <c r="BN62" s="1">
        <v>2.6191490975945846</v>
      </c>
      <c r="BO62" s="1">
        <v>45.96811939064558</v>
      </c>
      <c r="BP62" s="14"/>
      <c r="BQ62" s="14"/>
      <c r="BR62" s="103"/>
      <c r="BS62" s="14"/>
      <c r="BT62" s="14"/>
      <c r="BU62" s="14"/>
      <c r="BV62" s="103"/>
      <c r="BW62" s="1"/>
      <c r="BX62" s="1"/>
      <c r="BY62" s="1"/>
      <c r="BZ62" s="1"/>
      <c r="CA62" s="1"/>
      <c r="CB62" s="1"/>
      <c r="CC62" s="1"/>
      <c r="CD62" s="1"/>
      <c r="CE62" s="1"/>
      <c r="CF62" s="1"/>
      <c r="CG62" s="1"/>
      <c r="CH62" s="1"/>
      <c r="CI62" s="1"/>
      <c r="CJ62" s="1"/>
      <c r="CK62" s="1">
        <v>1.107142857142857</v>
      </c>
      <c r="CL62" s="11"/>
      <c r="CM62" s="11"/>
      <c r="CN62" s="103"/>
      <c r="CO62" s="1"/>
      <c r="CP62" s="1"/>
    </row>
    <row r="63" spans="1:94" ht="13.5">
      <c r="A63" s="103" t="s">
        <v>389</v>
      </c>
      <c r="B63" s="11">
        <v>-8.42</v>
      </c>
      <c r="C63" s="11">
        <v>116.47</v>
      </c>
      <c r="D63" s="100">
        <v>0</v>
      </c>
      <c r="E63" s="100">
        <v>1</v>
      </c>
      <c r="F63" s="103" t="s">
        <v>427</v>
      </c>
      <c r="G63" s="103">
        <v>56</v>
      </c>
      <c r="H63" s="103">
        <v>0.75</v>
      </c>
      <c r="I63" s="103">
        <v>18.37</v>
      </c>
      <c r="J63" s="14"/>
      <c r="K63" s="1">
        <v>7.435810312246917</v>
      </c>
      <c r="L63" s="14"/>
      <c r="M63" s="103">
        <v>0.24</v>
      </c>
      <c r="N63" s="103">
        <v>3.24</v>
      </c>
      <c r="O63" s="103">
        <v>7.8</v>
      </c>
      <c r="P63" s="103">
        <v>3.37</v>
      </c>
      <c r="Q63" s="103">
        <v>2.25</v>
      </c>
      <c r="R63" s="103">
        <v>0.43</v>
      </c>
      <c r="S63" s="103">
        <v>2.63</v>
      </c>
      <c r="T63" s="14"/>
      <c r="U63" s="1">
        <v>102.51581031224688</v>
      </c>
      <c r="V63" s="103">
        <v>32</v>
      </c>
      <c r="W63" s="103"/>
      <c r="X63" s="103"/>
      <c r="Y63" s="103">
        <v>756</v>
      </c>
      <c r="Z63" s="103">
        <v>152</v>
      </c>
      <c r="AA63" s="103"/>
      <c r="AB63" s="103"/>
      <c r="AC63" s="103"/>
      <c r="AD63" s="103"/>
      <c r="AE63" s="103"/>
      <c r="AF63" s="103"/>
      <c r="AG63" s="103"/>
      <c r="AH63" s="103"/>
      <c r="AI63" s="103"/>
      <c r="AJ63" s="103"/>
      <c r="AK63" s="103"/>
      <c r="AL63" s="103"/>
      <c r="AM63" s="103"/>
      <c r="AN63" s="103"/>
      <c r="AO63" s="103">
        <v>34</v>
      </c>
      <c r="AP63" s="103">
        <v>19</v>
      </c>
      <c r="AQ63" s="103">
        <v>7</v>
      </c>
      <c r="AR63" s="103">
        <v>41</v>
      </c>
      <c r="AS63" s="103"/>
      <c r="AT63" s="103"/>
      <c r="AU63" s="103"/>
      <c r="AV63" s="103"/>
      <c r="AW63" s="103"/>
      <c r="AX63" s="103"/>
      <c r="AY63" s="103"/>
      <c r="AZ63" s="103"/>
      <c r="BA63" s="103"/>
      <c r="BB63" s="103"/>
      <c r="BC63" s="13">
        <v>22.23529411764706</v>
      </c>
      <c r="BD63" s="1">
        <v>4.973684210526316</v>
      </c>
      <c r="BE63" s="14"/>
      <c r="BF63" s="14"/>
      <c r="BG63" s="14"/>
      <c r="BH63" s="14"/>
      <c r="BI63" s="14"/>
      <c r="BJ63" s="14"/>
      <c r="BK63" s="14"/>
      <c r="BL63" s="1">
        <v>1.2063763474224887</v>
      </c>
      <c r="BM63" s="1">
        <v>24.49333333333333</v>
      </c>
      <c r="BN63" s="1">
        <v>2.295003182792259</v>
      </c>
      <c r="BO63" s="1">
        <v>49.262281244726196</v>
      </c>
      <c r="BP63" s="14"/>
      <c r="BQ63" s="14"/>
      <c r="BR63" s="103"/>
      <c r="BS63" s="14"/>
      <c r="BT63" s="14"/>
      <c r="BU63" s="14"/>
      <c r="BV63" s="103"/>
      <c r="BW63" s="1"/>
      <c r="BX63" s="1"/>
      <c r="BY63" s="1"/>
      <c r="BZ63" s="1"/>
      <c r="CA63" s="1"/>
      <c r="CB63" s="1"/>
      <c r="CC63" s="1"/>
      <c r="CD63" s="1"/>
      <c r="CE63" s="1"/>
      <c r="CF63" s="1"/>
      <c r="CG63" s="1"/>
      <c r="CH63" s="1"/>
      <c r="CI63" s="1"/>
      <c r="CJ63" s="1"/>
      <c r="CK63" s="1">
        <v>1.2142857142857142</v>
      </c>
      <c r="CL63" s="11"/>
      <c r="CM63" s="11"/>
      <c r="CN63" s="103"/>
      <c r="CO63" s="1"/>
      <c r="CP63" s="1"/>
    </row>
    <row r="64" spans="1:94" ht="13.5">
      <c r="A64" s="103" t="s">
        <v>389</v>
      </c>
      <c r="B64" s="11">
        <v>-8.42</v>
      </c>
      <c r="C64" s="11">
        <v>116.47</v>
      </c>
      <c r="D64" s="100">
        <v>0</v>
      </c>
      <c r="E64" s="100">
        <v>1</v>
      </c>
      <c r="F64" s="103" t="s">
        <v>428</v>
      </c>
      <c r="G64" s="103">
        <v>56.29</v>
      </c>
      <c r="H64" s="103">
        <v>0.78</v>
      </c>
      <c r="I64" s="103">
        <v>18.11</v>
      </c>
      <c r="J64" s="14"/>
      <c r="K64" s="1">
        <v>7.740802663547197</v>
      </c>
      <c r="L64" s="14"/>
      <c r="M64" s="103">
        <v>0.17</v>
      </c>
      <c r="N64" s="103">
        <v>3.07</v>
      </c>
      <c r="O64" s="103">
        <v>7.97</v>
      </c>
      <c r="P64" s="103">
        <v>4.04</v>
      </c>
      <c r="Q64" s="103">
        <v>1.45</v>
      </c>
      <c r="R64" s="103">
        <v>0.26</v>
      </c>
      <c r="S64" s="103">
        <v>0.99</v>
      </c>
      <c r="T64" s="14"/>
      <c r="U64" s="1">
        <v>100.8708026635472</v>
      </c>
      <c r="V64" s="103">
        <v>31</v>
      </c>
      <c r="W64" s="103"/>
      <c r="X64" s="103"/>
      <c r="Y64" s="103">
        <v>544</v>
      </c>
      <c r="Z64" s="103">
        <v>129</v>
      </c>
      <c r="AA64" s="103"/>
      <c r="AB64" s="103"/>
      <c r="AC64" s="103"/>
      <c r="AD64" s="103"/>
      <c r="AE64" s="103"/>
      <c r="AF64" s="103"/>
      <c r="AG64" s="103"/>
      <c r="AH64" s="103"/>
      <c r="AI64" s="103"/>
      <c r="AJ64" s="103"/>
      <c r="AK64" s="103"/>
      <c r="AL64" s="103"/>
      <c r="AM64" s="103"/>
      <c r="AN64" s="103"/>
      <c r="AO64" s="103">
        <v>31</v>
      </c>
      <c r="AP64" s="103">
        <v>17</v>
      </c>
      <c r="AQ64" s="103">
        <v>2</v>
      </c>
      <c r="AR64" s="103">
        <v>24</v>
      </c>
      <c r="AS64" s="103"/>
      <c r="AT64" s="103"/>
      <c r="AU64" s="103"/>
      <c r="AV64" s="103"/>
      <c r="AW64" s="103"/>
      <c r="AX64" s="103"/>
      <c r="AY64" s="103"/>
      <c r="AZ64" s="103"/>
      <c r="BA64" s="103"/>
      <c r="BB64" s="103"/>
      <c r="BC64" s="13">
        <v>17.548387096774185</v>
      </c>
      <c r="BD64" s="1">
        <v>4.21705426356589</v>
      </c>
      <c r="BE64" s="14"/>
      <c r="BF64" s="14"/>
      <c r="BG64" s="14"/>
      <c r="BH64" s="14"/>
      <c r="BI64" s="14"/>
      <c r="BJ64" s="14"/>
      <c r="BK64" s="14"/>
      <c r="BL64" s="1">
        <v>1.2538091813598988</v>
      </c>
      <c r="BM64" s="1">
        <v>23.217948717948715</v>
      </c>
      <c r="BN64" s="1">
        <v>2.5214340923606513</v>
      </c>
      <c r="BO64" s="1">
        <v>46.91381611057101</v>
      </c>
      <c r="BP64" s="14"/>
      <c r="BQ64" s="14"/>
      <c r="BR64" s="103"/>
      <c r="BS64" s="14"/>
      <c r="BT64" s="14"/>
      <c r="BU64" s="14"/>
      <c r="BV64" s="103"/>
      <c r="BW64" s="1"/>
      <c r="BX64" s="1"/>
      <c r="BY64" s="1"/>
      <c r="BZ64" s="1"/>
      <c r="CA64" s="1"/>
      <c r="CB64" s="1"/>
      <c r="CC64" s="1"/>
      <c r="CD64" s="1"/>
      <c r="CE64" s="1"/>
      <c r="CF64" s="1"/>
      <c r="CG64" s="1"/>
      <c r="CH64" s="1"/>
      <c r="CI64" s="1"/>
      <c r="CJ64" s="1"/>
      <c r="CK64" s="1">
        <v>1.107142857142857</v>
      </c>
      <c r="CL64" s="11"/>
      <c r="CM64" s="11"/>
      <c r="CN64" s="103"/>
      <c r="CO64" s="1"/>
      <c r="CP64" s="1"/>
    </row>
    <row r="65" spans="1:94" ht="13.5">
      <c r="A65" s="103" t="s">
        <v>389</v>
      </c>
      <c r="B65" s="11">
        <v>-8.42</v>
      </c>
      <c r="C65" s="11">
        <v>116.47</v>
      </c>
      <c r="D65" s="100">
        <v>0</v>
      </c>
      <c r="E65" s="100">
        <v>1</v>
      </c>
      <c r="F65" s="103" t="s">
        <v>429</v>
      </c>
      <c r="G65" s="103">
        <v>56.43</v>
      </c>
      <c r="H65" s="103">
        <v>0.88</v>
      </c>
      <c r="I65" s="103">
        <v>17.9</v>
      </c>
      <c r="J65" s="14"/>
      <c r="K65" s="1">
        <v>8.153791955367588</v>
      </c>
      <c r="L65" s="14"/>
      <c r="M65" s="103">
        <v>0.18</v>
      </c>
      <c r="N65" s="103">
        <v>2.94</v>
      </c>
      <c r="O65" s="103">
        <v>7.31</v>
      </c>
      <c r="P65" s="103">
        <v>4.17</v>
      </c>
      <c r="Q65" s="103">
        <v>1.66</v>
      </c>
      <c r="R65" s="103">
        <v>0.23</v>
      </c>
      <c r="S65" s="103">
        <v>2.26</v>
      </c>
      <c r="T65" s="14"/>
      <c r="U65" s="1">
        <v>102.1137919553676</v>
      </c>
      <c r="V65" s="103">
        <v>36</v>
      </c>
      <c r="W65" s="103"/>
      <c r="X65" s="103">
        <v>14</v>
      </c>
      <c r="Y65" s="103">
        <v>472</v>
      </c>
      <c r="Z65" s="103">
        <v>165</v>
      </c>
      <c r="AA65" s="103"/>
      <c r="AB65" s="103"/>
      <c r="AC65" s="103"/>
      <c r="AD65" s="103"/>
      <c r="AE65" s="103"/>
      <c r="AF65" s="103"/>
      <c r="AG65" s="103"/>
      <c r="AH65" s="103"/>
      <c r="AI65" s="103"/>
      <c r="AJ65" s="103"/>
      <c r="AK65" s="103"/>
      <c r="AL65" s="103"/>
      <c r="AM65" s="103"/>
      <c r="AN65" s="103"/>
      <c r="AO65" s="103">
        <v>30</v>
      </c>
      <c r="AP65" s="103">
        <v>19</v>
      </c>
      <c r="AQ65" s="103">
        <v>4</v>
      </c>
      <c r="AR65" s="103">
        <v>25</v>
      </c>
      <c r="AS65" s="103"/>
      <c r="AT65" s="103"/>
      <c r="AU65" s="103"/>
      <c r="AV65" s="103"/>
      <c r="AW65" s="103"/>
      <c r="AX65" s="103"/>
      <c r="AY65" s="103"/>
      <c r="AZ65" s="103"/>
      <c r="BA65" s="103"/>
      <c r="BB65" s="103"/>
      <c r="BC65" s="13">
        <v>15.733333333333329</v>
      </c>
      <c r="BD65" s="1">
        <v>2.860606060606061</v>
      </c>
      <c r="BE65" s="14"/>
      <c r="BF65" s="25">
        <v>0.0848484848484848</v>
      </c>
      <c r="BG65" s="26">
        <v>0.466666666666667</v>
      </c>
      <c r="BH65" s="14"/>
      <c r="BI65" s="14"/>
      <c r="BJ65" s="14"/>
      <c r="BK65" s="14"/>
      <c r="BL65" s="1">
        <v>1.2261266356922838</v>
      </c>
      <c r="BM65" s="1">
        <v>20.340909090909086</v>
      </c>
      <c r="BN65" s="1">
        <v>2.77339862427469</v>
      </c>
      <c r="BO65" s="1">
        <v>44.55047899550254</v>
      </c>
      <c r="BP65" s="14"/>
      <c r="BQ65" s="14"/>
      <c r="BR65" s="103"/>
      <c r="BS65" s="14"/>
      <c r="BT65" s="14"/>
      <c r="BU65" s="14"/>
      <c r="BV65" s="103"/>
      <c r="BW65" s="1"/>
      <c r="BX65" s="1"/>
      <c r="BY65" s="1"/>
      <c r="BZ65" s="1"/>
      <c r="CA65" s="1"/>
      <c r="CB65" s="1"/>
      <c r="CC65" s="1"/>
      <c r="CD65" s="1"/>
      <c r="CE65" s="1"/>
      <c r="CF65" s="1"/>
      <c r="CG65" s="1"/>
      <c r="CH65" s="1"/>
      <c r="CI65" s="1"/>
      <c r="CJ65" s="1"/>
      <c r="CK65" s="1">
        <v>1.0714285714285712</v>
      </c>
      <c r="CL65" s="11"/>
      <c r="CM65" s="11"/>
      <c r="CN65" s="103"/>
      <c r="CO65" s="1"/>
      <c r="CP65" s="1"/>
    </row>
    <row r="66" spans="1:94" ht="13.5">
      <c r="A66" s="103" t="s">
        <v>389</v>
      </c>
      <c r="B66" s="11">
        <v>-8.42</v>
      </c>
      <c r="C66" s="11">
        <v>116.47</v>
      </c>
      <c r="D66" s="100">
        <v>0</v>
      </c>
      <c r="E66" s="100">
        <v>1</v>
      </c>
      <c r="F66" s="103" t="s">
        <v>430</v>
      </c>
      <c r="G66" s="103">
        <v>56.78</v>
      </c>
      <c r="H66" s="103">
        <v>0.89</v>
      </c>
      <c r="I66" s="103">
        <v>18.79</v>
      </c>
      <c r="J66" s="14"/>
      <c r="K66" s="1">
        <v>7.15081796094664</v>
      </c>
      <c r="L66" s="14"/>
      <c r="M66" s="103">
        <v>0.19</v>
      </c>
      <c r="N66" s="103">
        <v>2.07</v>
      </c>
      <c r="O66" s="103">
        <v>6.42</v>
      </c>
      <c r="P66" s="103">
        <v>5.47</v>
      </c>
      <c r="Q66" s="103">
        <v>1.81</v>
      </c>
      <c r="R66" s="103">
        <v>0.28</v>
      </c>
      <c r="S66" s="103">
        <v>0.95</v>
      </c>
      <c r="T66" s="14"/>
      <c r="U66" s="1">
        <v>100.8008179609466</v>
      </c>
      <c r="V66" s="103">
        <v>34</v>
      </c>
      <c r="W66" s="103"/>
      <c r="X66" s="103">
        <v>6</v>
      </c>
      <c r="Y66" s="103">
        <v>459</v>
      </c>
      <c r="Z66" s="103">
        <v>118</v>
      </c>
      <c r="AA66" s="103"/>
      <c r="AB66" s="103"/>
      <c r="AC66" s="103"/>
      <c r="AD66" s="103"/>
      <c r="AE66" s="103"/>
      <c r="AF66" s="103"/>
      <c r="AG66" s="103"/>
      <c r="AH66" s="103"/>
      <c r="AI66" s="103"/>
      <c r="AJ66" s="103"/>
      <c r="AK66" s="103"/>
      <c r="AL66" s="103"/>
      <c r="AM66" s="103"/>
      <c r="AN66" s="103"/>
      <c r="AO66" s="103">
        <v>31</v>
      </c>
      <c r="AP66" s="103">
        <v>16</v>
      </c>
      <c r="AQ66" s="103">
        <v>2</v>
      </c>
      <c r="AR66" s="103">
        <v>19</v>
      </c>
      <c r="AS66" s="103"/>
      <c r="AT66" s="103"/>
      <c r="AU66" s="103"/>
      <c r="AV66" s="103"/>
      <c r="AW66" s="103"/>
      <c r="AX66" s="103"/>
      <c r="AY66" s="103"/>
      <c r="AZ66" s="103"/>
      <c r="BA66" s="103"/>
      <c r="BB66" s="103"/>
      <c r="BC66" s="13">
        <v>14.806451612903233</v>
      </c>
      <c r="BD66" s="1">
        <v>3.8898305084745766</v>
      </c>
      <c r="BE66" s="14"/>
      <c r="BF66" s="25">
        <v>0.0508474576271186</v>
      </c>
      <c r="BG66" s="26">
        <v>0.193548387096774</v>
      </c>
      <c r="BH66" s="14"/>
      <c r="BI66" s="14"/>
      <c r="BJ66" s="14"/>
      <c r="BK66" s="14"/>
      <c r="BL66" s="1">
        <v>1.2043895383663472</v>
      </c>
      <c r="BM66" s="1">
        <v>21.112359550561784</v>
      </c>
      <c r="BN66" s="1">
        <v>3.4545014304090045</v>
      </c>
      <c r="BO66" s="1">
        <v>39.210921995512614</v>
      </c>
      <c r="BP66" s="14"/>
      <c r="BQ66" s="14"/>
      <c r="BR66" s="103"/>
      <c r="BS66" s="14"/>
      <c r="BT66" s="14"/>
      <c r="BU66" s="14"/>
      <c r="BV66" s="103"/>
      <c r="BW66" s="1"/>
      <c r="BX66" s="1"/>
      <c r="BY66" s="1"/>
      <c r="BZ66" s="1"/>
      <c r="CA66" s="1"/>
      <c r="CB66" s="1"/>
      <c r="CC66" s="1"/>
      <c r="CD66" s="1"/>
      <c r="CE66" s="1"/>
      <c r="CF66" s="1"/>
      <c r="CG66" s="1"/>
      <c r="CH66" s="1"/>
      <c r="CI66" s="1"/>
      <c r="CJ66" s="1"/>
      <c r="CK66" s="1">
        <v>1.107142857142857</v>
      </c>
      <c r="CL66" s="11"/>
      <c r="CM66" s="11"/>
      <c r="CN66" s="103"/>
      <c r="CO66" s="1"/>
      <c r="CP66" s="1"/>
    </row>
    <row r="67" spans="1:94" ht="13.5">
      <c r="A67" s="103" t="s">
        <v>389</v>
      </c>
      <c r="B67" s="11">
        <v>-8.42</v>
      </c>
      <c r="C67" s="11">
        <v>116.47</v>
      </c>
      <c r="D67" s="100">
        <v>0</v>
      </c>
      <c r="E67" s="100">
        <v>1</v>
      </c>
      <c r="F67" s="103" t="s">
        <v>431</v>
      </c>
      <c r="G67" s="103">
        <v>56.95</v>
      </c>
      <c r="H67" s="103">
        <v>0.9</v>
      </c>
      <c r="I67" s="103">
        <v>18.2</v>
      </c>
      <c r="J67" s="14"/>
      <c r="K67" s="1">
        <v>7.238814901466751</v>
      </c>
      <c r="L67" s="14"/>
      <c r="M67" s="103">
        <v>0.18</v>
      </c>
      <c r="N67" s="103">
        <v>2.55</v>
      </c>
      <c r="O67" s="103">
        <v>7.62</v>
      </c>
      <c r="P67" s="103">
        <v>4.46</v>
      </c>
      <c r="Q67" s="103">
        <v>1.58</v>
      </c>
      <c r="R67" s="103">
        <v>0.21</v>
      </c>
      <c r="S67" s="103">
        <v>0.82</v>
      </c>
      <c r="T67" s="14"/>
      <c r="U67" s="1">
        <v>100.7088149014668</v>
      </c>
      <c r="V67" s="103">
        <v>36</v>
      </c>
      <c r="W67" s="103"/>
      <c r="X67" s="103">
        <v>7</v>
      </c>
      <c r="Y67" s="103">
        <v>500</v>
      </c>
      <c r="Z67" s="103">
        <v>140</v>
      </c>
      <c r="AA67" s="103"/>
      <c r="AB67" s="103"/>
      <c r="AC67" s="103"/>
      <c r="AD67" s="103"/>
      <c r="AE67" s="103"/>
      <c r="AF67" s="103"/>
      <c r="AG67" s="103"/>
      <c r="AH67" s="103"/>
      <c r="AI67" s="103"/>
      <c r="AJ67" s="103"/>
      <c r="AK67" s="103"/>
      <c r="AL67" s="103"/>
      <c r="AM67" s="103"/>
      <c r="AN67" s="103"/>
      <c r="AO67" s="103">
        <v>30</v>
      </c>
      <c r="AP67" s="103">
        <v>20</v>
      </c>
      <c r="AQ67" s="103">
        <v>2</v>
      </c>
      <c r="AR67" s="103">
        <v>25</v>
      </c>
      <c r="AS67" s="103"/>
      <c r="AT67" s="103"/>
      <c r="AU67" s="103"/>
      <c r="AV67" s="103"/>
      <c r="AW67" s="103"/>
      <c r="AX67" s="103"/>
      <c r="AY67" s="103"/>
      <c r="AZ67" s="103"/>
      <c r="BA67" s="103"/>
      <c r="BB67" s="103"/>
      <c r="BC67" s="13">
        <v>16.66666666666667</v>
      </c>
      <c r="BD67" s="1">
        <v>3.571428571428572</v>
      </c>
      <c r="BE67" s="14"/>
      <c r="BF67" s="25">
        <v>0.05</v>
      </c>
      <c r="BG67" s="26">
        <v>0.233333333333333</v>
      </c>
      <c r="BH67" s="14"/>
      <c r="BI67" s="14"/>
      <c r="BJ67" s="14"/>
      <c r="BK67" s="14"/>
      <c r="BL67" s="1">
        <v>1.258339549719981</v>
      </c>
      <c r="BM67" s="1">
        <v>20.222222222222214</v>
      </c>
      <c r="BN67" s="1">
        <v>2.838750941751668</v>
      </c>
      <c r="BO67" s="1">
        <v>43.975884998865006</v>
      </c>
      <c r="BP67" s="14"/>
      <c r="BQ67" s="14"/>
      <c r="BR67" s="103"/>
      <c r="BS67" s="14"/>
      <c r="BT67" s="14"/>
      <c r="BU67" s="14"/>
      <c r="BV67" s="103"/>
      <c r="BW67" s="1"/>
      <c r="BX67" s="1"/>
      <c r="BY67" s="1"/>
      <c r="BZ67" s="1"/>
      <c r="CA67" s="1"/>
      <c r="CB67" s="1"/>
      <c r="CC67" s="1"/>
      <c r="CD67" s="1"/>
      <c r="CE67" s="1"/>
      <c r="CF67" s="1"/>
      <c r="CG67" s="1"/>
      <c r="CH67" s="1"/>
      <c r="CI67" s="1"/>
      <c r="CJ67" s="1"/>
      <c r="CK67" s="1">
        <v>1.0714285714285712</v>
      </c>
      <c r="CL67" s="11"/>
      <c r="CM67" s="11"/>
      <c r="CN67" s="103"/>
      <c r="CO67" s="1"/>
      <c r="CP67" s="1"/>
    </row>
    <row r="68" spans="1:94" ht="13.5">
      <c r="A68" s="103" t="s">
        <v>389</v>
      </c>
      <c r="B68" s="11">
        <v>-8.42</v>
      </c>
      <c r="C68" s="11">
        <v>116.47</v>
      </c>
      <c r="D68" s="100">
        <v>0</v>
      </c>
      <c r="E68" s="100">
        <v>1</v>
      </c>
      <c r="F68" s="103" t="s">
        <v>432</v>
      </c>
      <c r="G68" s="103">
        <v>58.3</v>
      </c>
      <c r="H68" s="103">
        <v>0.78</v>
      </c>
      <c r="I68" s="103">
        <v>17.64</v>
      </c>
      <c r="J68" s="14"/>
      <c r="K68" s="1">
        <v>6.737828669126248</v>
      </c>
      <c r="L68" s="14"/>
      <c r="M68" s="103">
        <v>0.17</v>
      </c>
      <c r="N68" s="103">
        <v>2.94</v>
      </c>
      <c r="O68" s="103">
        <v>7.47</v>
      </c>
      <c r="P68" s="103">
        <v>3.81</v>
      </c>
      <c r="Q68" s="103">
        <v>1.82</v>
      </c>
      <c r="R68" s="103">
        <v>0.22</v>
      </c>
      <c r="S68" s="103">
        <v>0.88</v>
      </c>
      <c r="T68" s="14"/>
      <c r="U68" s="1">
        <v>100.76782866912622</v>
      </c>
      <c r="V68" s="103">
        <v>36</v>
      </c>
      <c r="W68" s="103"/>
      <c r="X68" s="103">
        <v>4</v>
      </c>
      <c r="Y68" s="103">
        <v>514</v>
      </c>
      <c r="Z68" s="103">
        <v>116</v>
      </c>
      <c r="AA68" s="103"/>
      <c r="AB68" s="103"/>
      <c r="AC68" s="103"/>
      <c r="AD68" s="103"/>
      <c r="AE68" s="103"/>
      <c r="AF68" s="103"/>
      <c r="AG68" s="103"/>
      <c r="AH68" s="103"/>
      <c r="AI68" s="103"/>
      <c r="AJ68" s="103"/>
      <c r="AK68" s="103"/>
      <c r="AL68" s="103"/>
      <c r="AM68" s="103"/>
      <c r="AN68" s="103"/>
      <c r="AO68" s="103">
        <v>21</v>
      </c>
      <c r="AP68" s="103">
        <v>14</v>
      </c>
      <c r="AQ68" s="103">
        <v>4</v>
      </c>
      <c r="AR68" s="103">
        <v>37</v>
      </c>
      <c r="AS68" s="103"/>
      <c r="AT68" s="103"/>
      <c r="AU68" s="103"/>
      <c r="AV68" s="103"/>
      <c r="AW68" s="103"/>
      <c r="AX68" s="103"/>
      <c r="AY68" s="103"/>
      <c r="AZ68" s="103"/>
      <c r="BA68" s="103"/>
      <c r="BB68" s="103"/>
      <c r="BC68" s="13">
        <v>24.47619047619047</v>
      </c>
      <c r="BD68" s="1">
        <v>4.43103448275862</v>
      </c>
      <c r="BE68" s="14"/>
      <c r="BF68" s="25">
        <v>0.0344827586206896</v>
      </c>
      <c r="BG68" s="26">
        <v>0.19047619047619</v>
      </c>
      <c r="BH68" s="14"/>
      <c r="BI68" s="14"/>
      <c r="BJ68" s="14"/>
      <c r="BK68" s="14"/>
      <c r="BL68" s="1">
        <v>1.2369348552989416</v>
      </c>
      <c r="BM68" s="1">
        <v>22.615384615384624</v>
      </c>
      <c r="BN68" s="1">
        <v>2.2917784588864794</v>
      </c>
      <c r="BO68" s="1">
        <v>49.297426315993846</v>
      </c>
      <c r="BP68" s="14"/>
      <c r="BQ68" s="14"/>
      <c r="BR68" s="103"/>
      <c r="BS68" s="14"/>
      <c r="BT68" s="14"/>
      <c r="BU68" s="14"/>
      <c r="BV68" s="103"/>
      <c r="BW68" s="1"/>
      <c r="BX68" s="1"/>
      <c r="BY68" s="1"/>
      <c r="BZ68" s="1"/>
      <c r="CA68" s="1"/>
      <c r="CB68" s="1"/>
      <c r="CC68" s="1"/>
      <c r="CD68" s="1"/>
      <c r="CE68" s="1"/>
      <c r="CF68" s="1"/>
      <c r="CG68" s="1"/>
      <c r="CH68" s="1"/>
      <c r="CI68" s="1"/>
      <c r="CJ68" s="1"/>
      <c r="CK68" s="1">
        <v>0.75</v>
      </c>
      <c r="CL68" s="11"/>
      <c r="CM68" s="11"/>
      <c r="CN68" s="103"/>
      <c r="CO68" s="1"/>
      <c r="CP68" s="1"/>
    </row>
    <row r="69" spans="1:94" ht="13.5">
      <c r="A69" s="103" t="s">
        <v>389</v>
      </c>
      <c r="B69" s="11">
        <v>-8.42</v>
      </c>
      <c r="C69" s="11">
        <v>116.47</v>
      </c>
      <c r="D69" s="100">
        <v>0</v>
      </c>
      <c r="E69" s="100">
        <v>1</v>
      </c>
      <c r="F69" s="103" t="s">
        <v>433</v>
      </c>
      <c r="G69" s="103">
        <v>59.24</v>
      </c>
      <c r="H69" s="103">
        <v>0.53</v>
      </c>
      <c r="I69" s="103">
        <v>19.85</v>
      </c>
      <c r="J69" s="14"/>
      <c r="K69" s="1">
        <v>5.055871501844686</v>
      </c>
      <c r="L69" s="14"/>
      <c r="M69" s="103">
        <v>0.17</v>
      </c>
      <c r="N69" s="103">
        <v>1.33</v>
      </c>
      <c r="O69" s="103">
        <v>5.97</v>
      </c>
      <c r="P69" s="103">
        <v>4.73</v>
      </c>
      <c r="Q69" s="103">
        <v>2.83</v>
      </c>
      <c r="R69" s="103">
        <v>0.22</v>
      </c>
      <c r="S69" s="103">
        <v>1</v>
      </c>
      <c r="T69" s="14"/>
      <c r="U69" s="1">
        <v>100.92587150184468</v>
      </c>
      <c r="V69" s="103">
        <v>62</v>
      </c>
      <c r="W69" s="103"/>
      <c r="X69" s="103"/>
      <c r="Y69" s="103">
        <v>743</v>
      </c>
      <c r="Z69" s="103">
        <v>167</v>
      </c>
      <c r="AA69" s="103"/>
      <c r="AB69" s="103"/>
      <c r="AC69" s="103"/>
      <c r="AD69" s="103"/>
      <c r="AE69" s="103"/>
      <c r="AF69" s="103"/>
      <c r="AG69" s="103"/>
      <c r="AH69" s="103"/>
      <c r="AI69" s="103"/>
      <c r="AJ69" s="103"/>
      <c r="AK69" s="103"/>
      <c r="AL69" s="103"/>
      <c r="AM69" s="103"/>
      <c r="AN69" s="103"/>
      <c r="AO69" s="103">
        <v>29</v>
      </c>
      <c r="AP69" s="103">
        <v>13</v>
      </c>
      <c r="AQ69" s="103">
        <v>2</v>
      </c>
      <c r="AR69" s="103">
        <v>25</v>
      </c>
      <c r="AS69" s="103"/>
      <c r="AT69" s="103"/>
      <c r="AU69" s="103"/>
      <c r="AV69" s="103"/>
      <c r="AW69" s="103"/>
      <c r="AX69" s="103"/>
      <c r="AY69" s="103"/>
      <c r="AZ69" s="103"/>
      <c r="BA69" s="103"/>
      <c r="BB69" s="103"/>
      <c r="BC69" s="13">
        <v>25.62068965517241</v>
      </c>
      <c r="BD69" s="1">
        <v>4.449101796407186</v>
      </c>
      <c r="BE69" s="14"/>
      <c r="BF69" s="14"/>
      <c r="BG69" s="14"/>
      <c r="BH69" s="14"/>
      <c r="BI69" s="14"/>
      <c r="BJ69" s="14"/>
      <c r="BK69" s="14"/>
      <c r="BL69" s="1">
        <v>1.093149680438226</v>
      </c>
      <c r="BM69" s="1">
        <v>37.45283018867924</v>
      </c>
      <c r="BN69" s="1">
        <v>3.8014071442441235</v>
      </c>
      <c r="BO69" s="1">
        <v>36.954996276311775</v>
      </c>
      <c r="BP69" s="14"/>
      <c r="BQ69" s="14"/>
      <c r="BR69" s="103"/>
      <c r="BS69" s="14"/>
      <c r="BT69" s="14"/>
      <c r="BU69" s="14"/>
      <c r="BV69" s="103"/>
      <c r="BW69" s="1"/>
      <c r="BX69" s="1"/>
      <c r="BY69" s="1"/>
      <c r="BZ69" s="1"/>
      <c r="CA69" s="1"/>
      <c r="CB69" s="1"/>
      <c r="CC69" s="1"/>
      <c r="CD69" s="1"/>
      <c r="CE69" s="1"/>
      <c r="CF69" s="1"/>
      <c r="CG69" s="1"/>
      <c r="CH69" s="1"/>
      <c r="CI69" s="1"/>
      <c r="CJ69" s="1"/>
      <c r="CK69" s="1">
        <v>1.0357142857142856</v>
      </c>
      <c r="CL69" s="11"/>
      <c r="CM69" s="11"/>
      <c r="CN69" s="103"/>
      <c r="CO69" s="1"/>
      <c r="CP69" s="1"/>
    </row>
    <row r="70" spans="1:94" ht="13.5">
      <c r="A70" s="103" t="s">
        <v>389</v>
      </c>
      <c r="B70" s="11">
        <v>-8.42</v>
      </c>
      <c r="C70" s="11">
        <v>116.47</v>
      </c>
      <c r="D70" s="100">
        <v>0</v>
      </c>
      <c r="E70" s="100">
        <v>1</v>
      </c>
      <c r="F70" s="103" t="s">
        <v>434</v>
      </c>
      <c r="G70" s="103">
        <v>59.5</v>
      </c>
      <c r="H70" s="103">
        <v>0.6</v>
      </c>
      <c r="I70" s="103">
        <v>16.92</v>
      </c>
      <c r="J70" s="14"/>
      <c r="K70" s="1">
        <v>6.2948393773058555</v>
      </c>
      <c r="L70" s="14"/>
      <c r="M70" s="103">
        <v>0.24</v>
      </c>
      <c r="N70" s="103">
        <v>2.56</v>
      </c>
      <c r="O70" s="103">
        <v>6.79</v>
      </c>
      <c r="P70" s="103">
        <v>3.91</v>
      </c>
      <c r="Q70" s="103">
        <v>2.8</v>
      </c>
      <c r="R70" s="103">
        <v>0.29</v>
      </c>
      <c r="S70" s="103">
        <v>2.95</v>
      </c>
      <c r="T70" s="14"/>
      <c r="U70" s="1">
        <v>102.8548393773059</v>
      </c>
      <c r="V70" s="103">
        <v>69</v>
      </c>
      <c r="W70" s="103"/>
      <c r="X70" s="103"/>
      <c r="Y70" s="103">
        <v>612</v>
      </c>
      <c r="Z70" s="103">
        <v>159</v>
      </c>
      <c r="AA70" s="103"/>
      <c r="AB70" s="103"/>
      <c r="AC70" s="103"/>
      <c r="AD70" s="103"/>
      <c r="AE70" s="103"/>
      <c r="AF70" s="103"/>
      <c r="AG70" s="103"/>
      <c r="AH70" s="103"/>
      <c r="AI70" s="103"/>
      <c r="AJ70" s="103"/>
      <c r="AK70" s="103"/>
      <c r="AL70" s="103"/>
      <c r="AM70" s="103"/>
      <c r="AN70" s="103"/>
      <c r="AO70" s="103">
        <v>18</v>
      </c>
      <c r="AP70" s="103">
        <v>15</v>
      </c>
      <c r="AQ70" s="103">
        <v>25</v>
      </c>
      <c r="AR70" s="103">
        <v>78</v>
      </c>
      <c r="AS70" s="103"/>
      <c r="AT70" s="103"/>
      <c r="AU70" s="103"/>
      <c r="AV70" s="103"/>
      <c r="AW70" s="103"/>
      <c r="AX70" s="103"/>
      <c r="AY70" s="103"/>
      <c r="AZ70" s="103"/>
      <c r="BA70" s="103"/>
      <c r="BB70" s="103"/>
      <c r="BC70" s="13">
        <v>34</v>
      </c>
      <c r="BD70" s="1">
        <v>3.849056603773584</v>
      </c>
      <c r="BE70" s="14"/>
      <c r="BF70" s="14"/>
      <c r="BG70" s="14"/>
      <c r="BH70" s="14"/>
      <c r="BI70" s="14"/>
      <c r="BJ70" s="14"/>
      <c r="BK70" s="14"/>
      <c r="BL70" s="1">
        <v>1.28891677819575</v>
      </c>
      <c r="BM70" s="1">
        <v>28.2</v>
      </c>
      <c r="BN70" s="1">
        <v>2.4589216317601</v>
      </c>
      <c r="BO70" s="1">
        <v>47.5395001714237</v>
      </c>
      <c r="BP70" s="14"/>
      <c r="BQ70" s="14"/>
      <c r="BR70" s="103"/>
      <c r="BS70" s="14"/>
      <c r="BT70" s="14"/>
      <c r="BU70" s="14"/>
      <c r="BV70" s="103"/>
      <c r="BW70" s="1"/>
      <c r="BX70" s="1"/>
      <c r="BY70" s="1"/>
      <c r="BZ70" s="1"/>
      <c r="CA70" s="1"/>
      <c r="CB70" s="1"/>
      <c r="CC70" s="1"/>
      <c r="CD70" s="1"/>
      <c r="CE70" s="1"/>
      <c r="CF70" s="1"/>
      <c r="CG70" s="1"/>
      <c r="CH70" s="1"/>
      <c r="CI70" s="1"/>
      <c r="CJ70" s="1"/>
      <c r="CK70" s="1">
        <v>0.642857142857143</v>
      </c>
      <c r="CL70" s="11"/>
      <c r="CM70" s="11"/>
      <c r="CN70" s="103"/>
      <c r="CO70" s="1"/>
      <c r="CP70" s="1"/>
    </row>
    <row r="71" spans="1:94" ht="13.5">
      <c r="A71" s="103" t="s">
        <v>389</v>
      </c>
      <c r="B71" s="11">
        <v>-8.42</v>
      </c>
      <c r="C71" s="11">
        <v>116.47</v>
      </c>
      <c r="D71" s="100">
        <v>0</v>
      </c>
      <c r="E71" s="100">
        <v>1</v>
      </c>
      <c r="F71" s="103" t="s">
        <v>435</v>
      </c>
      <c r="G71" s="1">
        <v>60.3503695075028</v>
      </c>
      <c r="H71" s="1">
        <v>0.747435538670328</v>
      </c>
      <c r="I71" s="1">
        <v>17.11021354739912</v>
      </c>
      <c r="J71" s="14"/>
      <c r="K71" s="1">
        <v>6.26224322310437</v>
      </c>
      <c r="L71" s="14"/>
      <c r="M71" s="1">
        <v>0.171708164289129</v>
      </c>
      <c r="N71" s="1">
        <v>2.5958234248415426</v>
      </c>
      <c r="O71" s="1">
        <v>6.211795355165561</v>
      </c>
      <c r="P71" s="1">
        <v>3.80788105511775</v>
      </c>
      <c r="Q71" s="1">
        <v>2.4443162210570177</v>
      </c>
      <c r="R71" s="1">
        <v>0.191909124793733</v>
      </c>
      <c r="S71" s="102">
        <v>0.15</v>
      </c>
      <c r="T71" s="14"/>
      <c r="U71" s="1">
        <v>100.04369516194141</v>
      </c>
      <c r="V71" s="103">
        <v>65</v>
      </c>
      <c r="W71" s="103">
        <v>526</v>
      </c>
      <c r="X71" s="103">
        <v>7</v>
      </c>
      <c r="Y71" s="103">
        <v>396</v>
      </c>
      <c r="Z71" s="103">
        <v>168</v>
      </c>
      <c r="AA71" s="103"/>
      <c r="AB71" s="103">
        <v>45</v>
      </c>
      <c r="AC71" s="103"/>
      <c r="AD71" s="103">
        <v>15</v>
      </c>
      <c r="AE71" s="103"/>
      <c r="AF71" s="103"/>
      <c r="AG71" s="103"/>
      <c r="AH71" s="103"/>
      <c r="AI71" s="103"/>
      <c r="AJ71" s="103"/>
      <c r="AK71" s="103"/>
      <c r="AL71" s="103"/>
      <c r="AM71" s="103"/>
      <c r="AN71" s="103"/>
      <c r="AO71" s="103">
        <v>26.7</v>
      </c>
      <c r="AP71" s="103">
        <v>16.7</v>
      </c>
      <c r="AQ71" s="103">
        <v>7</v>
      </c>
      <c r="AR71" s="103">
        <v>5</v>
      </c>
      <c r="AS71" s="103"/>
      <c r="AT71" s="103">
        <v>140</v>
      </c>
      <c r="AU71" s="103"/>
      <c r="AV71" s="103"/>
      <c r="AW71" s="103"/>
      <c r="AX71" s="103"/>
      <c r="AY71" s="103"/>
      <c r="AZ71" s="103"/>
      <c r="BA71" s="103"/>
      <c r="BB71" s="103"/>
      <c r="BC71" s="13">
        <v>14.8314606741573</v>
      </c>
      <c r="BD71" s="1">
        <v>2.357142857142857</v>
      </c>
      <c r="BE71" s="13">
        <v>3.130952380952381</v>
      </c>
      <c r="BF71" s="25">
        <v>0.0416666666666667</v>
      </c>
      <c r="BG71" s="26">
        <v>0.262172284644195</v>
      </c>
      <c r="BH71" s="14"/>
      <c r="BI71" s="13">
        <v>8.383233532934133</v>
      </c>
      <c r="BJ71" s="26">
        <v>5.243445692883896</v>
      </c>
      <c r="BK71" s="14"/>
      <c r="BL71" s="1">
        <v>1.1808268728663491</v>
      </c>
      <c r="BM71" s="1">
        <v>22.89189189189189</v>
      </c>
      <c r="BN71" s="1">
        <v>2.41243035376593</v>
      </c>
      <c r="BO71" s="1">
        <v>48.01575897786831</v>
      </c>
      <c r="BP71" s="104">
        <v>0.704012</v>
      </c>
      <c r="BQ71" s="104">
        <v>0.512903</v>
      </c>
      <c r="BR71" s="105">
        <v>5.169339768023029</v>
      </c>
      <c r="BS71" s="14"/>
      <c r="BT71" s="14"/>
      <c r="BU71" s="14"/>
      <c r="BV71" s="103"/>
      <c r="BW71" s="1"/>
      <c r="BX71" s="1">
        <v>6</v>
      </c>
      <c r="BY71" s="1"/>
      <c r="BZ71" s="1">
        <v>2.0270270270270268</v>
      </c>
      <c r="CA71" s="1"/>
      <c r="CB71" s="1"/>
      <c r="CC71" s="1"/>
      <c r="CD71" s="1"/>
      <c r="CE71" s="1"/>
      <c r="CF71" s="1"/>
      <c r="CG71" s="1"/>
      <c r="CH71" s="1"/>
      <c r="CI71" s="1"/>
      <c r="CJ71" s="1"/>
      <c r="CK71" s="1">
        <v>0.953571428571428</v>
      </c>
      <c r="CL71" s="11"/>
      <c r="CM71" s="11"/>
      <c r="CN71" s="103"/>
      <c r="CO71" s="1"/>
      <c r="CP71" s="1"/>
    </row>
    <row r="72" spans="1:94" ht="13.5">
      <c r="A72" s="103" t="s">
        <v>389</v>
      </c>
      <c r="B72" s="11">
        <v>-8.42</v>
      </c>
      <c r="C72" s="11">
        <v>116.47</v>
      </c>
      <c r="D72" s="100">
        <v>0</v>
      </c>
      <c r="E72" s="100">
        <v>1</v>
      </c>
      <c r="F72" s="103" t="s">
        <v>436</v>
      </c>
      <c r="G72" s="1">
        <v>60.43734964467475</v>
      </c>
      <c r="H72" s="1">
        <v>0.747761891607746</v>
      </c>
      <c r="I72" s="1">
        <v>17.1783137261239</v>
      </c>
      <c r="J72" s="14"/>
      <c r="K72" s="1">
        <v>6.192234662896331</v>
      </c>
      <c r="L72" s="14"/>
      <c r="M72" s="1">
        <v>0.171783137261239</v>
      </c>
      <c r="N72" s="1">
        <v>2.536327497210058</v>
      </c>
      <c r="O72" s="1">
        <v>6.133668489268947</v>
      </c>
      <c r="P72" s="1">
        <v>3.839858362310048</v>
      </c>
      <c r="Q72" s="1">
        <v>2.4655932642201366</v>
      </c>
      <c r="R72" s="1">
        <v>0.191992918115502</v>
      </c>
      <c r="S72" s="102">
        <v>0</v>
      </c>
      <c r="T72" s="14"/>
      <c r="U72" s="1">
        <v>99.89488359368865</v>
      </c>
      <c r="V72" s="103">
        <v>66</v>
      </c>
      <c r="W72" s="103">
        <v>450</v>
      </c>
      <c r="X72" s="103">
        <v>6</v>
      </c>
      <c r="Y72" s="103">
        <v>395</v>
      </c>
      <c r="Z72" s="103">
        <v>169</v>
      </c>
      <c r="AA72" s="103"/>
      <c r="AB72" s="103">
        <v>37</v>
      </c>
      <c r="AC72" s="103"/>
      <c r="AD72" s="103">
        <v>18</v>
      </c>
      <c r="AE72" s="103"/>
      <c r="AF72" s="103"/>
      <c r="AG72" s="103"/>
      <c r="AH72" s="103"/>
      <c r="AI72" s="103"/>
      <c r="AJ72" s="103"/>
      <c r="AK72" s="103"/>
      <c r="AL72" s="103"/>
      <c r="AM72" s="103"/>
      <c r="AN72" s="103"/>
      <c r="AO72" s="103">
        <v>27.5</v>
      </c>
      <c r="AP72" s="103">
        <v>16.4</v>
      </c>
      <c r="AQ72" s="103">
        <v>6</v>
      </c>
      <c r="AR72" s="103">
        <v>5</v>
      </c>
      <c r="AS72" s="103"/>
      <c r="AT72" s="103">
        <v>131</v>
      </c>
      <c r="AU72" s="103"/>
      <c r="AV72" s="103"/>
      <c r="AW72" s="103"/>
      <c r="AX72" s="103"/>
      <c r="AY72" s="103"/>
      <c r="AZ72" s="103"/>
      <c r="BA72" s="103"/>
      <c r="BB72" s="103"/>
      <c r="BC72" s="13">
        <v>14.363636363636363</v>
      </c>
      <c r="BD72" s="1">
        <v>2.3372781065088755</v>
      </c>
      <c r="BE72" s="13">
        <v>2.662721893491124</v>
      </c>
      <c r="BF72" s="25">
        <v>0.0355029585798817</v>
      </c>
      <c r="BG72" s="26">
        <v>0.218181818181818</v>
      </c>
      <c r="BH72" s="14"/>
      <c r="BI72" s="13">
        <v>7.987804878048779</v>
      </c>
      <c r="BJ72" s="26">
        <v>4.763636363636365</v>
      </c>
      <c r="BK72" s="14"/>
      <c r="BL72" s="1">
        <v>1.17227971894266</v>
      </c>
      <c r="BM72" s="1">
        <v>22.972972972972975</v>
      </c>
      <c r="BN72" s="1">
        <v>2.441417628325894</v>
      </c>
      <c r="BO72" s="1">
        <v>47.71769890731175</v>
      </c>
      <c r="BP72" s="104">
        <v>0.70424</v>
      </c>
      <c r="BQ72" s="14"/>
      <c r="BR72" s="103"/>
      <c r="BS72" s="14"/>
      <c r="BT72" s="14"/>
      <c r="BU72" s="14"/>
      <c r="BV72" s="103"/>
      <c r="BW72" s="1"/>
      <c r="BX72" s="1">
        <v>4.9333333333333345</v>
      </c>
      <c r="BY72" s="1"/>
      <c r="BZ72" s="1">
        <v>2.432432432432432</v>
      </c>
      <c r="CA72" s="1"/>
      <c r="CB72" s="1"/>
      <c r="CC72" s="1"/>
      <c r="CD72" s="1"/>
      <c r="CE72" s="1"/>
      <c r="CF72" s="1"/>
      <c r="CG72" s="1"/>
      <c r="CH72" s="1"/>
      <c r="CI72" s="1"/>
      <c r="CJ72" s="1"/>
      <c r="CK72" s="1">
        <v>0.982142857142857</v>
      </c>
      <c r="CL72" s="11"/>
      <c r="CM72" s="11"/>
      <c r="CN72" s="103"/>
      <c r="CO72" s="1"/>
      <c r="CP72" s="1"/>
    </row>
    <row r="73" spans="1:94" ht="13.5">
      <c r="A73" s="103" t="s">
        <v>389</v>
      </c>
      <c r="B73" s="11">
        <v>-8.42</v>
      </c>
      <c r="C73" s="11">
        <v>116.47</v>
      </c>
      <c r="D73" s="100">
        <v>0</v>
      </c>
      <c r="E73" s="100">
        <v>1</v>
      </c>
      <c r="F73" s="103" t="s">
        <v>437</v>
      </c>
      <c r="G73" s="103">
        <v>61.15</v>
      </c>
      <c r="H73" s="103">
        <v>0.63</v>
      </c>
      <c r="I73" s="103">
        <v>17.3</v>
      </c>
      <c r="J73" s="14"/>
      <c r="K73" s="1">
        <v>5.232866912624855</v>
      </c>
      <c r="L73" s="14"/>
      <c r="M73" s="103">
        <v>0.26</v>
      </c>
      <c r="N73" s="103">
        <v>2.12</v>
      </c>
      <c r="O73" s="103">
        <v>5.88</v>
      </c>
      <c r="P73" s="103">
        <v>4.5</v>
      </c>
      <c r="Q73" s="103">
        <v>2.59</v>
      </c>
      <c r="R73" s="103">
        <v>0.25</v>
      </c>
      <c r="S73" s="103">
        <v>0.77</v>
      </c>
      <c r="T73" s="14"/>
      <c r="U73" s="1">
        <v>100.68286691262486</v>
      </c>
      <c r="V73" s="103">
        <v>64</v>
      </c>
      <c r="W73" s="103"/>
      <c r="X73" s="103">
        <v>8</v>
      </c>
      <c r="Y73" s="103">
        <v>453</v>
      </c>
      <c r="Z73" s="103">
        <v>215</v>
      </c>
      <c r="AA73" s="103"/>
      <c r="AB73" s="103"/>
      <c r="AC73" s="103"/>
      <c r="AD73" s="103"/>
      <c r="AE73" s="103"/>
      <c r="AF73" s="103"/>
      <c r="AG73" s="103"/>
      <c r="AH73" s="103"/>
      <c r="AI73" s="103"/>
      <c r="AJ73" s="103"/>
      <c r="AK73" s="103"/>
      <c r="AL73" s="103"/>
      <c r="AM73" s="103"/>
      <c r="AN73" s="103"/>
      <c r="AO73" s="103">
        <v>33</v>
      </c>
      <c r="AP73" s="103">
        <v>11</v>
      </c>
      <c r="AQ73" s="103">
        <v>1</v>
      </c>
      <c r="AR73" s="103">
        <v>42</v>
      </c>
      <c r="AS73" s="103"/>
      <c r="AT73" s="103"/>
      <c r="AU73" s="103"/>
      <c r="AV73" s="103"/>
      <c r="AW73" s="103"/>
      <c r="AX73" s="103"/>
      <c r="AY73" s="103"/>
      <c r="AZ73" s="103"/>
      <c r="BA73" s="103"/>
      <c r="BB73" s="103"/>
      <c r="BC73" s="13">
        <v>13.727272727272727</v>
      </c>
      <c r="BD73" s="1">
        <v>2.1069767441860465</v>
      </c>
      <c r="BE73" s="14"/>
      <c r="BF73" s="25">
        <v>0.0372093023255814</v>
      </c>
      <c r="BG73" s="26">
        <v>0.242424242424242</v>
      </c>
      <c r="BH73" s="14"/>
      <c r="BI73" s="14"/>
      <c r="BJ73" s="14"/>
      <c r="BK73" s="14"/>
      <c r="BL73" s="1">
        <v>1.2079324421634048</v>
      </c>
      <c r="BM73" s="1">
        <v>27.46031746031746</v>
      </c>
      <c r="BN73" s="1">
        <v>2.4683334493513467</v>
      </c>
      <c r="BO73" s="1">
        <v>47.44423269407141</v>
      </c>
      <c r="BP73" s="14"/>
      <c r="BQ73" s="14"/>
      <c r="BR73" s="103"/>
      <c r="BS73" s="14"/>
      <c r="BT73" s="14"/>
      <c r="BU73" s="14"/>
      <c r="BV73" s="103"/>
      <c r="BW73" s="1"/>
      <c r="BX73" s="1"/>
      <c r="BY73" s="1"/>
      <c r="BZ73" s="1"/>
      <c r="CA73" s="1"/>
      <c r="CB73" s="1"/>
      <c r="CC73" s="1"/>
      <c r="CD73" s="1"/>
      <c r="CE73" s="1"/>
      <c r="CF73" s="1"/>
      <c r="CG73" s="1"/>
      <c r="CH73" s="1"/>
      <c r="CI73" s="1"/>
      <c r="CJ73" s="1"/>
      <c r="CK73" s="1">
        <v>1.1785714285714293</v>
      </c>
      <c r="CL73" s="11"/>
      <c r="CM73" s="11"/>
      <c r="CN73" s="103"/>
      <c r="CO73" s="1"/>
      <c r="CP73" s="1"/>
    </row>
    <row r="74" spans="1:94" ht="13.5">
      <c r="A74" s="103" t="s">
        <v>389</v>
      </c>
      <c r="B74" s="11">
        <v>-8.42</v>
      </c>
      <c r="C74" s="11">
        <v>116.47</v>
      </c>
      <c r="D74" s="100">
        <v>0</v>
      </c>
      <c r="E74" s="100">
        <v>1</v>
      </c>
      <c r="F74" s="103" t="s">
        <v>438</v>
      </c>
      <c r="G74" s="103">
        <v>61.92</v>
      </c>
      <c r="H74" s="103">
        <v>0.56</v>
      </c>
      <c r="I74" s="103">
        <v>18.03</v>
      </c>
      <c r="J74" s="14"/>
      <c r="K74" s="1">
        <v>3.7769036263835147</v>
      </c>
      <c r="L74" s="14"/>
      <c r="M74" s="103">
        <v>0.09</v>
      </c>
      <c r="N74" s="103">
        <v>1.4</v>
      </c>
      <c r="O74" s="103">
        <v>5.21</v>
      </c>
      <c r="P74" s="103">
        <v>4.36</v>
      </c>
      <c r="Q74" s="103">
        <v>3.4</v>
      </c>
      <c r="R74" s="103">
        <v>0.18</v>
      </c>
      <c r="S74" s="103">
        <v>0.47</v>
      </c>
      <c r="T74" s="14"/>
      <c r="U74" s="1">
        <v>99.39690362638353</v>
      </c>
      <c r="V74" s="103">
        <v>79</v>
      </c>
      <c r="W74" s="103"/>
      <c r="X74" s="103"/>
      <c r="Y74" s="103">
        <v>443</v>
      </c>
      <c r="Z74" s="103">
        <v>243</v>
      </c>
      <c r="AA74" s="103"/>
      <c r="AB74" s="103"/>
      <c r="AC74" s="103"/>
      <c r="AD74" s="103"/>
      <c r="AE74" s="103"/>
      <c r="AF74" s="103"/>
      <c r="AG74" s="103"/>
      <c r="AH74" s="103"/>
      <c r="AI74" s="103"/>
      <c r="AJ74" s="103"/>
      <c r="AK74" s="103"/>
      <c r="AL74" s="103"/>
      <c r="AM74" s="103"/>
      <c r="AN74" s="103"/>
      <c r="AO74" s="103">
        <v>31</v>
      </c>
      <c r="AP74" s="103">
        <v>8</v>
      </c>
      <c r="AQ74" s="103">
        <v>1</v>
      </c>
      <c r="AR74" s="103">
        <v>31</v>
      </c>
      <c r="AS74" s="103"/>
      <c r="AT74" s="103"/>
      <c r="AU74" s="103"/>
      <c r="AV74" s="103"/>
      <c r="AW74" s="103"/>
      <c r="AX74" s="103"/>
      <c r="AY74" s="103"/>
      <c r="AZ74" s="103"/>
      <c r="BA74" s="103"/>
      <c r="BB74" s="103"/>
      <c r="BC74" s="13">
        <v>14.290322580645158</v>
      </c>
      <c r="BD74" s="1">
        <v>1.823045267489712</v>
      </c>
      <c r="BE74" s="14"/>
      <c r="BF74" s="14"/>
      <c r="BG74" s="14"/>
      <c r="BH74" s="14"/>
      <c r="BI74" s="14"/>
      <c r="BJ74" s="14"/>
      <c r="BK74" s="14"/>
      <c r="BL74" s="1">
        <v>1.1273166181260639</v>
      </c>
      <c r="BM74" s="1">
        <v>32.19642857142857</v>
      </c>
      <c r="BN74" s="1">
        <v>2.697788304559654</v>
      </c>
      <c r="BO74" s="1">
        <v>45.2342872342321</v>
      </c>
      <c r="BP74" s="14"/>
      <c r="BQ74" s="14"/>
      <c r="BR74" s="103"/>
      <c r="BS74" s="14"/>
      <c r="BT74" s="14"/>
      <c r="BU74" s="14"/>
      <c r="BV74" s="103"/>
      <c r="BW74" s="1"/>
      <c r="BX74" s="1"/>
      <c r="BY74" s="1"/>
      <c r="BZ74" s="1"/>
      <c r="CA74" s="1"/>
      <c r="CB74" s="1"/>
      <c r="CC74" s="1"/>
      <c r="CD74" s="1"/>
      <c r="CE74" s="1"/>
      <c r="CF74" s="1"/>
      <c r="CG74" s="1"/>
      <c r="CH74" s="1"/>
      <c r="CI74" s="1"/>
      <c r="CJ74" s="1"/>
      <c r="CK74" s="1">
        <v>1.107142857142857</v>
      </c>
      <c r="CL74" s="11"/>
      <c r="CM74" s="11"/>
      <c r="CN74" s="103"/>
      <c r="CO74" s="1"/>
      <c r="CP74" s="1"/>
    </row>
    <row r="75" spans="1:94" ht="13.5">
      <c r="A75" s="103" t="s">
        <v>389</v>
      </c>
      <c r="B75" s="11">
        <v>-8.42</v>
      </c>
      <c r="C75" s="11">
        <v>116.47</v>
      </c>
      <c r="D75" s="100">
        <v>0</v>
      </c>
      <c r="E75" s="100">
        <v>1</v>
      </c>
      <c r="F75" s="103" t="s">
        <v>439</v>
      </c>
      <c r="G75" s="103">
        <v>62.15</v>
      </c>
      <c r="H75" s="103">
        <v>0.61</v>
      </c>
      <c r="I75" s="103">
        <v>19.15</v>
      </c>
      <c r="J75" s="14"/>
      <c r="K75" s="1">
        <v>3.619908215603347</v>
      </c>
      <c r="L75" s="14"/>
      <c r="M75" s="103">
        <v>0.1</v>
      </c>
      <c r="N75" s="103">
        <v>1.66</v>
      </c>
      <c r="O75" s="103">
        <v>4.48</v>
      </c>
      <c r="P75" s="103">
        <v>4.44</v>
      </c>
      <c r="Q75" s="103">
        <v>3.52</v>
      </c>
      <c r="R75" s="103">
        <v>0.2</v>
      </c>
      <c r="S75" s="103">
        <v>1.13</v>
      </c>
      <c r="T75" s="14"/>
      <c r="U75" s="1">
        <v>101.05990821560329</v>
      </c>
      <c r="V75" s="103">
        <v>86</v>
      </c>
      <c r="W75" s="103"/>
      <c r="X75" s="103">
        <v>8</v>
      </c>
      <c r="Y75" s="103">
        <v>386</v>
      </c>
      <c r="Z75" s="103">
        <v>268</v>
      </c>
      <c r="AA75" s="103"/>
      <c r="AB75" s="103"/>
      <c r="AC75" s="103"/>
      <c r="AD75" s="103"/>
      <c r="AE75" s="103"/>
      <c r="AF75" s="103"/>
      <c r="AG75" s="103"/>
      <c r="AH75" s="103"/>
      <c r="AI75" s="103"/>
      <c r="AJ75" s="103"/>
      <c r="AK75" s="103"/>
      <c r="AL75" s="103"/>
      <c r="AM75" s="103"/>
      <c r="AN75" s="103"/>
      <c r="AO75" s="103">
        <v>33</v>
      </c>
      <c r="AP75" s="103">
        <v>9</v>
      </c>
      <c r="AQ75" s="103"/>
      <c r="AR75" s="103">
        <v>13</v>
      </c>
      <c r="AS75" s="103"/>
      <c r="AT75" s="103"/>
      <c r="AU75" s="103"/>
      <c r="AV75" s="103"/>
      <c r="AW75" s="103"/>
      <c r="AX75" s="103"/>
      <c r="AY75" s="103"/>
      <c r="AZ75" s="103"/>
      <c r="BA75" s="103"/>
      <c r="BB75" s="103"/>
      <c r="BC75" s="13">
        <v>11.6969696969697</v>
      </c>
      <c r="BD75" s="1">
        <v>1.4402985074626868</v>
      </c>
      <c r="BE75" s="14"/>
      <c r="BF75" s="25">
        <v>0.0298507462686567</v>
      </c>
      <c r="BG75" s="26">
        <v>0.242424242424242</v>
      </c>
      <c r="BH75" s="14"/>
      <c r="BI75" s="14"/>
      <c r="BJ75" s="14"/>
      <c r="BK75" s="14"/>
      <c r="BL75" s="1">
        <v>1.0057313757261777</v>
      </c>
      <c r="BM75" s="1">
        <v>31.39344262295082</v>
      </c>
      <c r="BN75" s="1">
        <v>2.1806675997610525</v>
      </c>
      <c r="BO75" s="1">
        <v>50.53978578449727</v>
      </c>
      <c r="BP75" s="14"/>
      <c r="BQ75" s="14"/>
      <c r="BR75" s="103"/>
      <c r="BS75" s="14"/>
      <c r="BT75" s="14"/>
      <c r="BU75" s="14"/>
      <c r="BV75" s="103"/>
      <c r="BW75" s="1"/>
      <c r="BX75" s="1"/>
      <c r="BY75" s="1"/>
      <c r="BZ75" s="1"/>
      <c r="CA75" s="1"/>
      <c r="CB75" s="1"/>
      <c r="CC75" s="1"/>
      <c r="CD75" s="1"/>
      <c r="CE75" s="1"/>
      <c r="CF75" s="1"/>
      <c r="CG75" s="1"/>
      <c r="CH75" s="1"/>
      <c r="CI75" s="1"/>
      <c r="CJ75" s="1"/>
      <c r="CK75" s="1">
        <v>1.1785714285714293</v>
      </c>
      <c r="CL75" s="11"/>
      <c r="CM75" s="11"/>
      <c r="CN75" s="103"/>
      <c r="CO75" s="1"/>
      <c r="CP75" s="1"/>
    </row>
    <row r="76" spans="1:94" ht="13.5">
      <c r="A76" s="103" t="s">
        <v>389</v>
      </c>
      <c r="B76" s="11">
        <v>-8.42</v>
      </c>
      <c r="C76" s="11">
        <v>116.47</v>
      </c>
      <c r="D76" s="100">
        <v>0</v>
      </c>
      <c r="E76" s="100">
        <v>1</v>
      </c>
      <c r="F76" s="103" t="s">
        <v>440</v>
      </c>
      <c r="G76" s="103">
        <v>62.33</v>
      </c>
      <c r="H76" s="103">
        <v>0.69</v>
      </c>
      <c r="I76" s="103">
        <v>17.12</v>
      </c>
      <c r="J76" s="14"/>
      <c r="K76" s="1">
        <v>5.5378592639251325</v>
      </c>
      <c r="L76" s="14"/>
      <c r="M76" s="103">
        <v>0.16</v>
      </c>
      <c r="N76" s="103">
        <v>1.55</v>
      </c>
      <c r="O76" s="103">
        <v>6.11</v>
      </c>
      <c r="P76" s="103">
        <v>4.17</v>
      </c>
      <c r="Q76" s="103">
        <v>1.97</v>
      </c>
      <c r="R76" s="103">
        <v>0.27</v>
      </c>
      <c r="S76" s="103">
        <v>1.07</v>
      </c>
      <c r="T76" s="14"/>
      <c r="U76" s="1">
        <v>100.97785926392511</v>
      </c>
      <c r="V76" s="103">
        <v>45</v>
      </c>
      <c r="W76" s="103"/>
      <c r="X76" s="103"/>
      <c r="Y76" s="103">
        <v>392</v>
      </c>
      <c r="Z76" s="103">
        <v>182</v>
      </c>
      <c r="AA76" s="103"/>
      <c r="AB76" s="103"/>
      <c r="AC76" s="103"/>
      <c r="AD76" s="103"/>
      <c r="AE76" s="103"/>
      <c r="AF76" s="103"/>
      <c r="AG76" s="103"/>
      <c r="AH76" s="103"/>
      <c r="AI76" s="103"/>
      <c r="AJ76" s="103"/>
      <c r="AK76" s="103"/>
      <c r="AL76" s="103"/>
      <c r="AM76" s="103"/>
      <c r="AN76" s="103"/>
      <c r="AO76" s="103">
        <v>29</v>
      </c>
      <c r="AP76" s="103"/>
      <c r="AQ76" s="103">
        <v>2</v>
      </c>
      <c r="AR76" s="103">
        <v>16</v>
      </c>
      <c r="AS76" s="103"/>
      <c r="AT76" s="103"/>
      <c r="AU76" s="103"/>
      <c r="AV76" s="103"/>
      <c r="AW76" s="103"/>
      <c r="AX76" s="103"/>
      <c r="AY76" s="103"/>
      <c r="AZ76" s="103"/>
      <c r="BA76" s="103"/>
      <c r="BB76" s="103"/>
      <c r="BC76" s="13">
        <v>13.517241379310349</v>
      </c>
      <c r="BD76" s="1">
        <v>2.1538461538461537</v>
      </c>
      <c r="BE76" s="14"/>
      <c r="BF76" s="14"/>
      <c r="BG76" s="14"/>
      <c r="BH76" s="14"/>
      <c r="BI76" s="14"/>
      <c r="BJ76" s="14"/>
      <c r="BK76" s="14"/>
      <c r="BL76" s="1">
        <v>1.1741484111746272</v>
      </c>
      <c r="BM76" s="1">
        <v>24.811594202898554</v>
      </c>
      <c r="BN76" s="1">
        <v>3.572812428338794</v>
      </c>
      <c r="BO76" s="1">
        <v>38.4112286246307</v>
      </c>
      <c r="BP76" s="14"/>
      <c r="BQ76" s="14"/>
      <c r="BR76" s="103"/>
      <c r="BS76" s="14"/>
      <c r="BT76" s="14"/>
      <c r="BU76" s="14"/>
      <c r="BV76" s="103"/>
      <c r="BW76" s="1"/>
      <c r="BX76" s="1"/>
      <c r="BY76" s="1"/>
      <c r="BZ76" s="1"/>
      <c r="CA76" s="1"/>
      <c r="CB76" s="1"/>
      <c r="CC76" s="1"/>
      <c r="CD76" s="1"/>
      <c r="CE76" s="1"/>
      <c r="CF76" s="1"/>
      <c r="CG76" s="1"/>
      <c r="CH76" s="1"/>
      <c r="CI76" s="1"/>
      <c r="CJ76" s="1"/>
      <c r="CK76" s="1">
        <v>1.0357142857142856</v>
      </c>
      <c r="CL76" s="11"/>
      <c r="CM76" s="11"/>
      <c r="CN76" s="103"/>
      <c r="CO76" s="1"/>
      <c r="CP76" s="1"/>
    </row>
    <row r="77" spans="1:94" ht="13.5">
      <c r="A77" s="103" t="s">
        <v>389</v>
      </c>
      <c r="B77" s="11">
        <v>-8.42</v>
      </c>
      <c r="C77" s="11">
        <v>116.47</v>
      </c>
      <c r="D77" s="100">
        <v>0</v>
      </c>
      <c r="E77" s="100">
        <v>1</v>
      </c>
      <c r="F77" s="103" t="s">
        <v>441</v>
      </c>
      <c r="G77" s="103">
        <v>62.63</v>
      </c>
      <c r="H77" s="103">
        <v>0.82</v>
      </c>
      <c r="I77" s="103">
        <v>16.37</v>
      </c>
      <c r="J77" s="14"/>
      <c r="K77" s="1">
        <v>5.566857734185189</v>
      </c>
      <c r="L77" s="14"/>
      <c r="M77" s="103">
        <v>0.16</v>
      </c>
      <c r="N77" s="103">
        <v>1.66</v>
      </c>
      <c r="O77" s="103">
        <v>3.83</v>
      </c>
      <c r="P77" s="103">
        <v>4.86</v>
      </c>
      <c r="Q77" s="103">
        <v>3.62</v>
      </c>
      <c r="R77" s="103">
        <v>0.39</v>
      </c>
      <c r="S77" s="103">
        <v>0.37</v>
      </c>
      <c r="T77" s="14"/>
      <c r="U77" s="1">
        <v>100.27685773418519</v>
      </c>
      <c r="V77" s="103">
        <v>100</v>
      </c>
      <c r="W77" s="103"/>
      <c r="X77" s="103"/>
      <c r="Y77" s="103">
        <v>308</v>
      </c>
      <c r="Z77" s="103">
        <v>274</v>
      </c>
      <c r="AA77" s="103"/>
      <c r="AB77" s="103"/>
      <c r="AC77" s="103"/>
      <c r="AD77" s="103"/>
      <c r="AE77" s="103"/>
      <c r="AF77" s="103"/>
      <c r="AG77" s="103"/>
      <c r="AH77" s="103"/>
      <c r="AI77" s="103"/>
      <c r="AJ77" s="103"/>
      <c r="AK77" s="103"/>
      <c r="AL77" s="103"/>
      <c r="AM77" s="103"/>
      <c r="AN77" s="103"/>
      <c r="AO77" s="103">
        <v>48</v>
      </c>
      <c r="AP77" s="103">
        <v>18</v>
      </c>
      <c r="AQ77" s="103">
        <v>1</v>
      </c>
      <c r="AR77" s="103">
        <v>18</v>
      </c>
      <c r="AS77" s="103"/>
      <c r="AT77" s="103"/>
      <c r="AU77" s="103"/>
      <c r="AV77" s="103"/>
      <c r="AW77" s="103"/>
      <c r="AX77" s="103"/>
      <c r="AY77" s="103"/>
      <c r="AZ77" s="103"/>
      <c r="BA77" s="103"/>
      <c r="BB77" s="103"/>
      <c r="BC77" s="13">
        <v>6.416666666666667</v>
      </c>
      <c r="BD77" s="1">
        <v>1.1240875912408763</v>
      </c>
      <c r="BE77" s="14"/>
      <c r="BF77" s="14"/>
      <c r="BG77" s="14"/>
      <c r="BH77" s="14"/>
      <c r="BI77" s="14"/>
      <c r="BJ77" s="14"/>
      <c r="BK77" s="14"/>
      <c r="BL77" s="1">
        <v>1.153153828477184</v>
      </c>
      <c r="BM77" s="1">
        <v>19.963414634146332</v>
      </c>
      <c r="BN77" s="1">
        <v>3.353528755533246</v>
      </c>
      <c r="BO77" s="1">
        <v>39.920233682883726</v>
      </c>
      <c r="BP77" s="14"/>
      <c r="BQ77" s="14"/>
      <c r="BR77" s="103"/>
      <c r="BS77" s="14"/>
      <c r="BT77" s="14"/>
      <c r="BU77" s="14"/>
      <c r="BV77" s="103"/>
      <c r="BW77" s="1"/>
      <c r="BX77" s="1"/>
      <c r="BY77" s="1"/>
      <c r="BZ77" s="1"/>
      <c r="CA77" s="1"/>
      <c r="CB77" s="1"/>
      <c r="CC77" s="1"/>
      <c r="CD77" s="1"/>
      <c r="CE77" s="1"/>
      <c r="CF77" s="1"/>
      <c r="CG77" s="1"/>
      <c r="CH77" s="1"/>
      <c r="CI77" s="1"/>
      <c r="CJ77" s="1"/>
      <c r="CK77" s="1">
        <v>1.7142857142857144</v>
      </c>
      <c r="CL77" s="11"/>
      <c r="CM77" s="11"/>
      <c r="CN77" s="103"/>
      <c r="CO77" s="1"/>
      <c r="CP77" s="1"/>
    </row>
    <row r="78" spans="1:94" ht="13.5">
      <c r="A78" s="103" t="s">
        <v>389</v>
      </c>
      <c r="B78" s="11">
        <v>-8.42</v>
      </c>
      <c r="C78" s="11">
        <v>116.47</v>
      </c>
      <c r="D78" s="100">
        <v>0</v>
      </c>
      <c r="E78" s="100">
        <v>1</v>
      </c>
      <c r="F78" s="103" t="s">
        <v>442</v>
      </c>
      <c r="G78" s="103">
        <v>62.68</v>
      </c>
      <c r="H78" s="103">
        <v>0.58</v>
      </c>
      <c r="I78" s="103">
        <v>18.52</v>
      </c>
      <c r="J78" s="14"/>
      <c r="K78" s="1">
        <v>3.668906685863404</v>
      </c>
      <c r="L78" s="14"/>
      <c r="M78" s="103">
        <v>0.1</v>
      </c>
      <c r="N78" s="103">
        <v>1.47</v>
      </c>
      <c r="O78" s="103">
        <v>4.66</v>
      </c>
      <c r="P78" s="103">
        <v>4.53</v>
      </c>
      <c r="Q78" s="103">
        <v>3.52</v>
      </c>
      <c r="R78" s="103">
        <v>0.21</v>
      </c>
      <c r="S78" s="103">
        <v>0.56</v>
      </c>
      <c r="T78" s="14"/>
      <c r="U78" s="1">
        <v>100.49890668586342</v>
      </c>
      <c r="V78" s="103">
        <v>87</v>
      </c>
      <c r="W78" s="103"/>
      <c r="X78" s="103"/>
      <c r="Y78" s="103">
        <v>248</v>
      </c>
      <c r="Z78" s="103">
        <v>248</v>
      </c>
      <c r="AA78" s="103"/>
      <c r="AB78" s="103"/>
      <c r="AC78" s="103"/>
      <c r="AD78" s="103"/>
      <c r="AE78" s="103"/>
      <c r="AF78" s="103"/>
      <c r="AG78" s="103"/>
      <c r="AH78" s="103"/>
      <c r="AI78" s="103"/>
      <c r="AJ78" s="103"/>
      <c r="AK78" s="103"/>
      <c r="AL78" s="103"/>
      <c r="AM78" s="103"/>
      <c r="AN78" s="103"/>
      <c r="AO78" s="103">
        <v>35</v>
      </c>
      <c r="AP78" s="103">
        <v>11</v>
      </c>
      <c r="AQ78" s="103">
        <v>1</v>
      </c>
      <c r="AR78" s="103">
        <v>23</v>
      </c>
      <c r="AS78" s="103"/>
      <c r="AT78" s="103"/>
      <c r="AU78" s="103"/>
      <c r="AV78" s="103"/>
      <c r="AW78" s="103"/>
      <c r="AX78" s="103"/>
      <c r="AY78" s="103"/>
      <c r="AZ78" s="103"/>
      <c r="BA78" s="103"/>
      <c r="BB78" s="103"/>
      <c r="BC78" s="13">
        <v>7.085714285714285</v>
      </c>
      <c r="BD78" s="1">
        <v>1</v>
      </c>
      <c r="BE78" s="14"/>
      <c r="BF78" s="14"/>
      <c r="BG78" s="14"/>
      <c r="BH78" s="14"/>
      <c r="BI78" s="14"/>
      <c r="BJ78" s="14"/>
      <c r="BK78" s="14"/>
      <c r="BL78" s="1">
        <v>1.0656092871589886</v>
      </c>
      <c r="BM78" s="1">
        <v>31.931034482758623</v>
      </c>
      <c r="BN78" s="1">
        <v>2.4958548883424525</v>
      </c>
      <c r="BO78" s="1">
        <v>47.167835495141354</v>
      </c>
      <c r="BP78" s="14"/>
      <c r="BQ78" s="14"/>
      <c r="BR78" s="103"/>
      <c r="BS78" s="14"/>
      <c r="BT78" s="14"/>
      <c r="BU78" s="14"/>
      <c r="BV78" s="103"/>
      <c r="BW78" s="1"/>
      <c r="BX78" s="1"/>
      <c r="BY78" s="1"/>
      <c r="BZ78" s="1"/>
      <c r="CA78" s="1"/>
      <c r="CB78" s="1"/>
      <c r="CC78" s="1"/>
      <c r="CD78" s="1"/>
      <c r="CE78" s="1"/>
      <c r="CF78" s="1"/>
      <c r="CG78" s="1"/>
      <c r="CH78" s="1"/>
      <c r="CI78" s="1"/>
      <c r="CJ78" s="1"/>
      <c r="CK78" s="1">
        <v>1.25</v>
      </c>
      <c r="CL78" s="11"/>
      <c r="CM78" s="11"/>
      <c r="CN78" s="103"/>
      <c r="CO78" s="1"/>
      <c r="CP78" s="1"/>
    </row>
    <row r="79" spans="1:94" ht="13.5">
      <c r="A79" s="103" t="s">
        <v>389</v>
      </c>
      <c r="B79" s="11">
        <v>-8.42</v>
      </c>
      <c r="C79" s="11">
        <v>116.47</v>
      </c>
      <c r="D79" s="100">
        <v>0</v>
      </c>
      <c r="E79" s="100">
        <v>1</v>
      </c>
      <c r="F79" s="103" t="s">
        <v>443</v>
      </c>
      <c r="G79" s="103">
        <v>62.83</v>
      </c>
      <c r="H79" s="103">
        <v>0.66</v>
      </c>
      <c r="I79" s="103">
        <v>16.6</v>
      </c>
      <c r="J79" s="14"/>
      <c r="K79" s="1">
        <v>5.28186538288491</v>
      </c>
      <c r="L79" s="14"/>
      <c r="M79" s="103">
        <v>0.14</v>
      </c>
      <c r="N79" s="103">
        <v>1.57</v>
      </c>
      <c r="O79" s="103">
        <v>5.48</v>
      </c>
      <c r="P79" s="103">
        <v>4.4</v>
      </c>
      <c r="Q79" s="103">
        <v>2.76</v>
      </c>
      <c r="R79" s="103">
        <v>0.18</v>
      </c>
      <c r="S79" s="103">
        <v>0.77</v>
      </c>
      <c r="T79" s="14"/>
      <c r="U79" s="1">
        <v>100.67186538288487</v>
      </c>
      <c r="V79" s="103">
        <v>78</v>
      </c>
      <c r="W79" s="103"/>
      <c r="X79" s="103">
        <v>6</v>
      </c>
      <c r="Y79" s="103">
        <v>388</v>
      </c>
      <c r="Z79" s="103">
        <v>237</v>
      </c>
      <c r="AA79" s="103"/>
      <c r="AB79" s="103"/>
      <c r="AC79" s="103"/>
      <c r="AD79" s="103"/>
      <c r="AE79" s="103"/>
      <c r="AF79" s="103"/>
      <c r="AG79" s="103"/>
      <c r="AH79" s="103"/>
      <c r="AI79" s="103"/>
      <c r="AJ79" s="103"/>
      <c r="AK79" s="103"/>
      <c r="AL79" s="103"/>
      <c r="AM79" s="103"/>
      <c r="AN79" s="103"/>
      <c r="AO79" s="103">
        <v>26</v>
      </c>
      <c r="AP79" s="103">
        <v>12</v>
      </c>
      <c r="AQ79" s="103"/>
      <c r="AR79" s="103">
        <v>24</v>
      </c>
      <c r="AS79" s="103"/>
      <c r="AT79" s="103"/>
      <c r="AU79" s="103"/>
      <c r="AV79" s="103"/>
      <c r="AW79" s="103"/>
      <c r="AX79" s="103"/>
      <c r="AY79" s="103"/>
      <c r="AZ79" s="103"/>
      <c r="BA79" s="103"/>
      <c r="BB79" s="103"/>
      <c r="BC79" s="13">
        <v>14.92307692307692</v>
      </c>
      <c r="BD79" s="1">
        <v>1.6371308016877641</v>
      </c>
      <c r="BE79" s="14"/>
      <c r="BF79" s="25">
        <v>0.0253164556962025</v>
      </c>
      <c r="BG79" s="26">
        <v>0.230769230769231</v>
      </c>
      <c r="BH79" s="14"/>
      <c r="BI79" s="14"/>
      <c r="BJ79" s="14"/>
      <c r="BK79" s="14"/>
      <c r="BL79" s="1">
        <v>1.216233088928081</v>
      </c>
      <c r="BM79" s="1">
        <v>25.151515151515152</v>
      </c>
      <c r="BN79" s="1">
        <v>3.3642454668056736</v>
      </c>
      <c r="BO79" s="1">
        <v>39.84373608726448</v>
      </c>
      <c r="BP79" s="14"/>
      <c r="BQ79" s="14"/>
      <c r="BR79" s="103"/>
      <c r="BS79" s="14"/>
      <c r="BT79" s="14"/>
      <c r="BU79" s="14"/>
      <c r="BV79" s="103"/>
      <c r="BW79" s="1"/>
      <c r="BX79" s="1"/>
      <c r="BY79" s="1"/>
      <c r="BZ79" s="1"/>
      <c r="CA79" s="1"/>
      <c r="CB79" s="1"/>
      <c r="CC79" s="1"/>
      <c r="CD79" s="1"/>
      <c r="CE79" s="1"/>
      <c r="CF79" s="1"/>
      <c r="CG79" s="1"/>
      <c r="CH79" s="1"/>
      <c r="CI79" s="1"/>
      <c r="CJ79" s="1"/>
      <c r="CK79" s="1">
        <v>0.928571428571429</v>
      </c>
      <c r="CL79" s="11"/>
      <c r="CM79" s="11"/>
      <c r="CN79" s="103"/>
      <c r="CO79" s="1"/>
      <c r="CP79" s="1"/>
    </row>
    <row r="80" spans="1:94" ht="13.5">
      <c r="A80" s="103" t="s">
        <v>389</v>
      </c>
      <c r="B80" s="11">
        <v>-8.42</v>
      </c>
      <c r="C80" s="11">
        <v>116.47</v>
      </c>
      <c r="D80" s="100">
        <v>0</v>
      </c>
      <c r="E80" s="100">
        <v>1</v>
      </c>
      <c r="F80" s="103" t="s">
        <v>444</v>
      </c>
      <c r="G80" s="1">
        <v>63.0866832404645</v>
      </c>
      <c r="H80" s="1">
        <v>0.665982260695882</v>
      </c>
      <c r="I80" s="1">
        <v>17.880614635653085</v>
      </c>
      <c r="J80" s="14"/>
      <c r="K80" s="1">
        <v>4.3674957174742035</v>
      </c>
      <c r="L80" s="14"/>
      <c r="M80" s="1">
        <v>0.171540885330758</v>
      </c>
      <c r="N80" s="1">
        <v>1.483324126095375</v>
      </c>
      <c r="O80" s="1">
        <v>4.086709326997461</v>
      </c>
      <c r="P80" s="1">
        <v>4.49033493954042</v>
      </c>
      <c r="Q80" s="1">
        <v>3.4509989872423</v>
      </c>
      <c r="R80" s="1">
        <v>0.242175367525775</v>
      </c>
      <c r="S80" s="102">
        <v>1.43</v>
      </c>
      <c r="T80" s="14"/>
      <c r="U80" s="1">
        <v>101.3558594870198</v>
      </c>
      <c r="V80" s="103">
        <v>84</v>
      </c>
      <c r="W80" s="103">
        <v>307</v>
      </c>
      <c r="X80" s="103">
        <v>2</v>
      </c>
      <c r="Y80" s="103">
        <v>377</v>
      </c>
      <c r="Z80" s="103">
        <v>239</v>
      </c>
      <c r="AA80" s="103"/>
      <c r="AB80" s="103">
        <v>64</v>
      </c>
      <c r="AC80" s="103"/>
      <c r="AD80" s="103">
        <v>21</v>
      </c>
      <c r="AE80" s="103"/>
      <c r="AF80" s="103"/>
      <c r="AG80" s="103"/>
      <c r="AH80" s="103"/>
      <c r="AI80" s="103"/>
      <c r="AJ80" s="103"/>
      <c r="AK80" s="103"/>
      <c r="AL80" s="103"/>
      <c r="AM80" s="103"/>
      <c r="AN80" s="103"/>
      <c r="AO80" s="103">
        <v>33</v>
      </c>
      <c r="AP80" s="103">
        <v>10.2</v>
      </c>
      <c r="AQ80" s="103">
        <v>2</v>
      </c>
      <c r="AR80" s="103">
        <v>5</v>
      </c>
      <c r="AS80" s="103"/>
      <c r="AT80" s="103">
        <v>62</v>
      </c>
      <c r="AU80" s="103"/>
      <c r="AV80" s="103"/>
      <c r="AW80" s="103"/>
      <c r="AX80" s="103"/>
      <c r="AY80" s="103"/>
      <c r="AZ80" s="103"/>
      <c r="BA80" s="103"/>
      <c r="BB80" s="103"/>
      <c r="BC80" s="13">
        <v>11.424242424242419</v>
      </c>
      <c r="BD80" s="1">
        <v>1.5774058577405858</v>
      </c>
      <c r="BE80" s="13">
        <v>1.2845188284518834</v>
      </c>
      <c r="BF80" s="25">
        <v>0.00836820083682008</v>
      </c>
      <c r="BG80" s="26">
        <v>0.0606060606060606</v>
      </c>
      <c r="BH80" s="14"/>
      <c r="BI80" s="13">
        <v>6.07843137254902</v>
      </c>
      <c r="BJ80" s="26">
        <v>1.8787878787878793</v>
      </c>
      <c r="BK80" s="14"/>
      <c r="BL80" s="1">
        <v>1.0375931931030038</v>
      </c>
      <c r="BM80" s="1">
        <v>26.848484848484837</v>
      </c>
      <c r="BN80" s="1">
        <v>2.944397411623698</v>
      </c>
      <c r="BO80" s="1">
        <v>43.07772144707588</v>
      </c>
      <c r="BP80" s="14"/>
      <c r="BQ80" s="14"/>
      <c r="BR80" s="103"/>
      <c r="BS80" s="14"/>
      <c r="BT80" s="14"/>
      <c r="BU80" s="14"/>
      <c r="BV80" s="103"/>
      <c r="BW80" s="1"/>
      <c r="BX80" s="1">
        <v>8.533333333333333</v>
      </c>
      <c r="BY80" s="1"/>
      <c r="BZ80" s="1">
        <v>2.837837837837838</v>
      </c>
      <c r="CA80" s="1"/>
      <c r="CB80" s="1"/>
      <c r="CC80" s="1"/>
      <c r="CD80" s="1"/>
      <c r="CE80" s="1"/>
      <c r="CF80" s="1"/>
      <c r="CG80" s="1"/>
      <c r="CH80" s="1"/>
      <c r="CI80" s="1"/>
      <c r="CJ80" s="1"/>
      <c r="CK80" s="1">
        <v>1.1785714285714293</v>
      </c>
      <c r="CL80" s="11"/>
      <c r="CM80" s="11"/>
      <c r="CN80" s="103"/>
      <c r="CO80" s="1"/>
      <c r="CP80" s="1"/>
    </row>
    <row r="81" spans="1:94" ht="13.5">
      <c r="A81" s="103" t="s">
        <v>389</v>
      </c>
      <c r="B81" s="11">
        <v>-8.42</v>
      </c>
      <c r="C81" s="11">
        <v>116.47</v>
      </c>
      <c r="D81" s="100">
        <v>0</v>
      </c>
      <c r="E81" s="100">
        <v>1</v>
      </c>
      <c r="F81" s="103" t="s">
        <v>445</v>
      </c>
      <c r="G81" s="1">
        <v>63.30640935538648</v>
      </c>
      <c r="H81" s="1">
        <v>0.674972855953357</v>
      </c>
      <c r="I81" s="1">
        <v>17.720556024208282</v>
      </c>
      <c r="J81" s="14"/>
      <c r="K81" s="1">
        <v>4.451041905649</v>
      </c>
      <c r="L81" s="14"/>
      <c r="M81" s="1">
        <v>0.161187547690354</v>
      </c>
      <c r="N81" s="1">
        <v>1.43053948575189</v>
      </c>
      <c r="O81" s="1">
        <v>4.0901340226427285</v>
      </c>
      <c r="P81" s="1">
        <v>4.372212231100849</v>
      </c>
      <c r="Q81" s="1">
        <v>3.4655322753426083</v>
      </c>
      <c r="R81" s="1">
        <v>0.251855543266178</v>
      </c>
      <c r="S81" s="102">
        <v>1.5</v>
      </c>
      <c r="T81" s="14"/>
      <c r="U81" s="1">
        <v>101.42444124699169</v>
      </c>
      <c r="V81" s="103">
        <v>83</v>
      </c>
      <c r="W81" s="103">
        <v>515</v>
      </c>
      <c r="X81" s="103">
        <v>5</v>
      </c>
      <c r="Y81" s="103">
        <v>364</v>
      </c>
      <c r="Z81" s="103">
        <v>231</v>
      </c>
      <c r="AA81" s="103"/>
      <c r="AB81" s="103">
        <v>52</v>
      </c>
      <c r="AC81" s="103"/>
      <c r="AD81" s="103">
        <v>24</v>
      </c>
      <c r="AE81" s="103"/>
      <c r="AF81" s="103"/>
      <c r="AG81" s="103"/>
      <c r="AH81" s="103"/>
      <c r="AI81" s="103"/>
      <c r="AJ81" s="103"/>
      <c r="AK81" s="103"/>
      <c r="AL81" s="103"/>
      <c r="AM81" s="103"/>
      <c r="AN81" s="103"/>
      <c r="AO81" s="103">
        <v>34</v>
      </c>
      <c r="AP81" s="103">
        <v>10.3</v>
      </c>
      <c r="AQ81" s="103">
        <v>5</v>
      </c>
      <c r="AR81" s="103">
        <v>5</v>
      </c>
      <c r="AS81" s="103"/>
      <c r="AT81" s="103">
        <v>69</v>
      </c>
      <c r="AU81" s="103"/>
      <c r="AV81" s="103"/>
      <c r="AW81" s="103"/>
      <c r="AX81" s="103"/>
      <c r="AY81" s="103"/>
      <c r="AZ81" s="103"/>
      <c r="BA81" s="103"/>
      <c r="BB81" s="103"/>
      <c r="BC81" s="13">
        <v>10.705882352941181</v>
      </c>
      <c r="BD81" s="1">
        <v>1.5757575757575761</v>
      </c>
      <c r="BE81" s="13">
        <v>2.22943722943723</v>
      </c>
      <c r="BF81" s="25">
        <v>0.0216450216450216</v>
      </c>
      <c r="BG81" s="26">
        <v>0.147058823529412</v>
      </c>
      <c r="BH81" s="14"/>
      <c r="BI81" s="13">
        <v>6.699029126213592</v>
      </c>
      <c r="BJ81" s="26">
        <v>2.0294117647058822</v>
      </c>
      <c r="BK81" s="14"/>
      <c r="BL81" s="1">
        <v>1.037238311699717</v>
      </c>
      <c r="BM81" s="1">
        <v>26.25373134328358</v>
      </c>
      <c r="BN81" s="1">
        <v>3.1114428856953475</v>
      </c>
      <c r="BO81" s="1">
        <v>41.730093766624954</v>
      </c>
      <c r="BP81" s="14"/>
      <c r="BQ81" s="14"/>
      <c r="BR81" s="103"/>
      <c r="BS81" s="14"/>
      <c r="BT81" s="14"/>
      <c r="BU81" s="14"/>
      <c r="BV81" s="103"/>
      <c r="BW81" s="1"/>
      <c r="BX81" s="1">
        <v>6.9333333333333345</v>
      </c>
      <c r="BY81" s="1"/>
      <c r="BZ81" s="1">
        <v>3.243243243243243</v>
      </c>
      <c r="CA81" s="1"/>
      <c r="CB81" s="1"/>
      <c r="CC81" s="1"/>
      <c r="CD81" s="1"/>
      <c r="CE81" s="1"/>
      <c r="CF81" s="1"/>
      <c r="CG81" s="1"/>
      <c r="CH81" s="1"/>
      <c r="CI81" s="1"/>
      <c r="CJ81" s="1"/>
      <c r="CK81" s="1">
        <v>1.2142857142857142</v>
      </c>
      <c r="CL81" s="11"/>
      <c r="CM81" s="11"/>
      <c r="CN81" s="103"/>
      <c r="CO81" s="1"/>
      <c r="CP81" s="1"/>
    </row>
    <row r="82" spans="1:94" ht="13.5">
      <c r="A82" s="103" t="s">
        <v>389</v>
      </c>
      <c r="B82" s="11">
        <v>-8.42</v>
      </c>
      <c r="C82" s="11">
        <v>116.47</v>
      </c>
      <c r="D82" s="100">
        <v>0</v>
      </c>
      <c r="E82" s="100">
        <v>1</v>
      </c>
      <c r="F82" s="103" t="s">
        <v>446</v>
      </c>
      <c r="G82" s="1">
        <v>63.4739926486636</v>
      </c>
      <c r="H82" s="1">
        <v>0.66317611442327</v>
      </c>
      <c r="I82" s="1">
        <v>17.473685802758588</v>
      </c>
      <c r="J82" s="14"/>
      <c r="K82" s="1">
        <v>4.249633568369791</v>
      </c>
      <c r="L82" s="14"/>
      <c r="M82" s="1">
        <v>0.160769967132914</v>
      </c>
      <c r="N82" s="1">
        <v>1.587603425437526</v>
      </c>
      <c r="O82" s="1">
        <v>3.908719825918971</v>
      </c>
      <c r="P82" s="1">
        <v>4.6221365550712745</v>
      </c>
      <c r="Q82" s="1">
        <v>3.546987399869914</v>
      </c>
      <c r="R82" s="1">
        <v>0.241154950699371</v>
      </c>
      <c r="S82" s="102">
        <v>1.11</v>
      </c>
      <c r="T82" s="14"/>
      <c r="U82" s="1">
        <v>101.03786025834522</v>
      </c>
      <c r="V82" s="103">
        <v>86</v>
      </c>
      <c r="W82" s="103">
        <v>747</v>
      </c>
      <c r="X82" s="103">
        <v>3</v>
      </c>
      <c r="Y82" s="103">
        <v>359</v>
      </c>
      <c r="Z82" s="103">
        <v>235</v>
      </c>
      <c r="AA82" s="103">
        <v>23</v>
      </c>
      <c r="AB82" s="103">
        <v>53</v>
      </c>
      <c r="AC82" s="103"/>
      <c r="AD82" s="103">
        <v>20</v>
      </c>
      <c r="AE82" s="103"/>
      <c r="AF82" s="103"/>
      <c r="AG82" s="103"/>
      <c r="AH82" s="103"/>
      <c r="AI82" s="103"/>
      <c r="AJ82" s="103"/>
      <c r="AK82" s="103"/>
      <c r="AL82" s="103"/>
      <c r="AM82" s="103"/>
      <c r="AN82" s="103"/>
      <c r="AO82" s="103">
        <v>33</v>
      </c>
      <c r="AP82" s="106">
        <v>9.8</v>
      </c>
      <c r="AQ82" s="103">
        <v>3</v>
      </c>
      <c r="AR82" s="103">
        <v>2</v>
      </c>
      <c r="AS82" s="103"/>
      <c r="AT82" s="103">
        <v>59</v>
      </c>
      <c r="AU82" s="103"/>
      <c r="AV82" s="103"/>
      <c r="AW82" s="103">
        <v>13.3</v>
      </c>
      <c r="AX82" s="103"/>
      <c r="AY82" s="103">
        <v>11.2</v>
      </c>
      <c r="AZ82" s="103"/>
      <c r="BA82" s="103"/>
      <c r="BB82" s="103"/>
      <c r="BC82" s="13">
        <v>10.878787878787882</v>
      </c>
      <c r="BD82" s="1">
        <v>1.5276595744680852</v>
      </c>
      <c r="BE82" s="13">
        <v>3.178723404255319</v>
      </c>
      <c r="BF82" s="25">
        <v>0.0127659574468085</v>
      </c>
      <c r="BG82" s="26">
        <v>0.0909090909090909</v>
      </c>
      <c r="BH82" s="25">
        <v>0.0476595744680851</v>
      </c>
      <c r="BI82" s="13">
        <v>6.020408163265306</v>
      </c>
      <c r="BJ82" s="26">
        <v>1.787878787878788</v>
      </c>
      <c r="BK82" s="14"/>
      <c r="BL82" s="1">
        <v>1.0615914801566517</v>
      </c>
      <c r="BM82" s="1">
        <v>26.348484848484848</v>
      </c>
      <c r="BN82" s="1">
        <v>2.676760140649508</v>
      </c>
      <c r="BO82" s="1">
        <v>45.42820957779763</v>
      </c>
      <c r="BP82" s="104">
        <v>0.70404</v>
      </c>
      <c r="BQ82" s="14"/>
      <c r="BR82" s="103"/>
      <c r="BS82" s="11">
        <v>18.6463660075</v>
      </c>
      <c r="BT82" s="11">
        <v>15.5949649882</v>
      </c>
      <c r="BU82" s="11">
        <v>38.7457669936</v>
      </c>
      <c r="BV82" s="103"/>
      <c r="BW82" s="1">
        <v>9.2</v>
      </c>
      <c r="BX82" s="1">
        <v>7.066666666666666</v>
      </c>
      <c r="BY82" s="1"/>
      <c r="BZ82" s="1">
        <v>2.7027027027027026</v>
      </c>
      <c r="CA82" s="1"/>
      <c r="CB82" s="1"/>
      <c r="CC82" s="1"/>
      <c r="CD82" s="1"/>
      <c r="CE82" s="1"/>
      <c r="CF82" s="1"/>
      <c r="CG82" s="1"/>
      <c r="CH82" s="1"/>
      <c r="CI82" s="1"/>
      <c r="CJ82" s="1"/>
      <c r="CK82" s="1">
        <v>1.1785714285714293</v>
      </c>
      <c r="CL82" s="11"/>
      <c r="CM82" s="11"/>
      <c r="CN82" s="103"/>
      <c r="CO82" s="1"/>
      <c r="CP82" s="1"/>
    </row>
    <row r="83" spans="1:94" ht="13.5">
      <c r="A83" s="103" t="s">
        <v>389</v>
      </c>
      <c r="B83" s="11">
        <v>-8.42</v>
      </c>
      <c r="C83" s="11">
        <v>116.47</v>
      </c>
      <c r="D83" s="100">
        <v>0</v>
      </c>
      <c r="E83" s="100">
        <v>1</v>
      </c>
      <c r="F83" s="103" t="s">
        <v>447</v>
      </c>
      <c r="G83" s="103">
        <v>63.58</v>
      </c>
      <c r="H83" s="103">
        <v>0.65</v>
      </c>
      <c r="I83" s="103">
        <v>17.96</v>
      </c>
      <c r="J83" s="14"/>
      <c r="K83" s="1">
        <v>4.268891388463961</v>
      </c>
      <c r="L83" s="14"/>
      <c r="M83" s="103">
        <v>0.14</v>
      </c>
      <c r="N83" s="103">
        <v>1.21</v>
      </c>
      <c r="O83" s="103">
        <v>4.09</v>
      </c>
      <c r="P83" s="103">
        <v>4.57</v>
      </c>
      <c r="Q83" s="103">
        <v>3.21</v>
      </c>
      <c r="R83" s="103">
        <v>0.24</v>
      </c>
      <c r="S83" s="103">
        <v>0.87</v>
      </c>
      <c r="T83" s="14"/>
      <c r="U83" s="1">
        <v>100.788891388464</v>
      </c>
      <c r="V83" s="103">
        <v>85</v>
      </c>
      <c r="W83" s="103"/>
      <c r="X83" s="103">
        <v>9</v>
      </c>
      <c r="Y83" s="103">
        <v>250</v>
      </c>
      <c r="Z83" s="14"/>
      <c r="AA83" s="103"/>
      <c r="AB83" s="103"/>
      <c r="AC83" s="103"/>
      <c r="AD83" s="103"/>
      <c r="AE83" s="103"/>
      <c r="AF83" s="103"/>
      <c r="AG83" s="103"/>
      <c r="AH83" s="103"/>
      <c r="AI83" s="103"/>
      <c r="AJ83" s="103"/>
      <c r="AK83" s="103"/>
      <c r="AL83" s="103"/>
      <c r="AM83" s="103"/>
      <c r="AN83" s="103"/>
      <c r="AO83" s="103">
        <v>36</v>
      </c>
      <c r="AP83" s="103">
        <v>10</v>
      </c>
      <c r="AQ83" s="103"/>
      <c r="AR83" s="103">
        <v>51</v>
      </c>
      <c r="AS83" s="103"/>
      <c r="AT83" s="103"/>
      <c r="AU83" s="103"/>
      <c r="AV83" s="103"/>
      <c r="AW83" s="103"/>
      <c r="AX83" s="103"/>
      <c r="AY83" s="103"/>
      <c r="AZ83" s="103"/>
      <c r="BA83" s="103"/>
      <c r="BB83" s="103"/>
      <c r="BC83" s="13">
        <v>6.944444444444445</v>
      </c>
      <c r="BD83" s="14"/>
      <c r="BE83" s="14"/>
      <c r="BF83" s="14"/>
      <c r="BG83" s="26">
        <v>0.25</v>
      </c>
      <c r="BH83" s="14"/>
      <c r="BI83" s="14"/>
      <c r="BJ83" s="14"/>
      <c r="BK83" s="14"/>
      <c r="BL83" s="1">
        <v>1.02611233642404</v>
      </c>
      <c r="BM83" s="1">
        <v>27.63076923076922</v>
      </c>
      <c r="BN83" s="1">
        <v>3.5280094119536867</v>
      </c>
      <c r="BO83" s="1">
        <v>38.7101961037834</v>
      </c>
      <c r="BP83" s="14"/>
      <c r="BQ83" s="14"/>
      <c r="BR83" s="103"/>
      <c r="BS83" s="14"/>
      <c r="BT83" s="14"/>
      <c r="BU83" s="14"/>
      <c r="BV83" s="103"/>
      <c r="BW83" s="1"/>
      <c r="BX83" s="1"/>
      <c r="BY83" s="1"/>
      <c r="BZ83" s="1"/>
      <c r="CA83" s="1"/>
      <c r="CB83" s="1"/>
      <c r="CC83" s="1"/>
      <c r="CD83" s="1"/>
      <c r="CE83" s="1"/>
      <c r="CF83" s="1"/>
      <c r="CG83" s="1"/>
      <c r="CH83" s="1"/>
      <c r="CI83" s="1"/>
      <c r="CJ83" s="1"/>
      <c r="CK83" s="1">
        <v>1.2857142857142856</v>
      </c>
      <c r="CL83" s="11"/>
      <c r="CM83" s="11"/>
      <c r="CN83" s="103"/>
      <c r="CO83" s="1"/>
      <c r="CP83" s="1"/>
    </row>
    <row r="84" spans="1:94" ht="13.5">
      <c r="A84" s="103" t="s">
        <v>389</v>
      </c>
      <c r="B84" s="11">
        <v>-8.42</v>
      </c>
      <c r="C84" s="11">
        <v>116.47</v>
      </c>
      <c r="D84" s="100">
        <v>0</v>
      </c>
      <c r="E84" s="100">
        <v>1</v>
      </c>
      <c r="F84" s="103" t="s">
        <v>448</v>
      </c>
      <c r="G84" s="103">
        <v>63.63</v>
      </c>
      <c r="H84" s="103">
        <v>0.57</v>
      </c>
      <c r="I84" s="103">
        <v>18.36</v>
      </c>
      <c r="J84" s="14"/>
      <c r="K84" s="1">
        <v>3.530909745343291</v>
      </c>
      <c r="L84" s="14"/>
      <c r="M84" s="103">
        <v>0.1</v>
      </c>
      <c r="N84" s="103">
        <v>1.34</v>
      </c>
      <c r="O84" s="103">
        <v>4.49</v>
      </c>
      <c r="P84" s="103">
        <v>4.24</v>
      </c>
      <c r="Q84" s="103">
        <v>3.48</v>
      </c>
      <c r="R84" s="103">
        <v>0.2</v>
      </c>
      <c r="S84" s="103">
        <v>0.55</v>
      </c>
      <c r="T84" s="14"/>
      <c r="U84" s="1">
        <v>100.49090974534333</v>
      </c>
      <c r="V84" s="103">
        <v>95</v>
      </c>
      <c r="W84" s="103"/>
      <c r="X84" s="103">
        <v>10</v>
      </c>
      <c r="Y84" s="103">
        <v>253</v>
      </c>
      <c r="Z84" s="14"/>
      <c r="AA84" s="103"/>
      <c r="AB84" s="103"/>
      <c r="AC84" s="103"/>
      <c r="AD84" s="103"/>
      <c r="AE84" s="103"/>
      <c r="AF84" s="103"/>
      <c r="AG84" s="103"/>
      <c r="AH84" s="103"/>
      <c r="AI84" s="103"/>
      <c r="AJ84" s="103"/>
      <c r="AK84" s="103"/>
      <c r="AL84" s="103"/>
      <c r="AM84" s="103"/>
      <c r="AN84" s="103"/>
      <c r="AO84" s="103">
        <v>44</v>
      </c>
      <c r="AP84" s="103">
        <v>11</v>
      </c>
      <c r="AQ84" s="103"/>
      <c r="AR84" s="103">
        <v>15</v>
      </c>
      <c r="AS84" s="103"/>
      <c r="AT84" s="103"/>
      <c r="AU84" s="103"/>
      <c r="AV84" s="103"/>
      <c r="AW84" s="103"/>
      <c r="AX84" s="103"/>
      <c r="AY84" s="103"/>
      <c r="AZ84" s="103"/>
      <c r="BA84" s="103"/>
      <c r="BB84" s="103"/>
      <c r="BC84" s="13">
        <v>5.75</v>
      </c>
      <c r="BD84" s="14"/>
      <c r="BE84" s="14"/>
      <c r="BF84" s="14"/>
      <c r="BG84" s="26">
        <v>0.227272727272727</v>
      </c>
      <c r="BH84" s="14"/>
      <c r="BI84" s="14"/>
      <c r="BJ84" s="14"/>
      <c r="BK84" s="14"/>
      <c r="BL84" s="1">
        <v>1.029717987165113</v>
      </c>
      <c r="BM84" s="1">
        <v>32.21052631578947</v>
      </c>
      <c r="BN84" s="1">
        <v>2.635007272644247</v>
      </c>
      <c r="BO84" s="1">
        <v>45.81822639361326</v>
      </c>
      <c r="BP84" s="14"/>
      <c r="BQ84" s="14"/>
      <c r="BR84" s="103"/>
      <c r="BS84" s="14"/>
      <c r="BT84" s="14"/>
      <c r="BU84" s="14"/>
      <c r="BV84" s="103"/>
      <c r="BW84" s="1"/>
      <c r="BX84" s="1"/>
      <c r="BY84" s="1"/>
      <c r="BZ84" s="1"/>
      <c r="CA84" s="1"/>
      <c r="CB84" s="1"/>
      <c r="CC84" s="1"/>
      <c r="CD84" s="1"/>
      <c r="CE84" s="1"/>
      <c r="CF84" s="1"/>
      <c r="CG84" s="1"/>
      <c r="CH84" s="1"/>
      <c r="CI84" s="1"/>
      <c r="CJ84" s="1"/>
      <c r="CK84" s="1">
        <v>1.5714285714285712</v>
      </c>
      <c r="CL84" s="11"/>
      <c r="CM84" s="11"/>
      <c r="CN84" s="103"/>
      <c r="CO84" s="1"/>
      <c r="CP84" s="1"/>
    </row>
    <row r="85" spans="1:94" ht="13.5">
      <c r="A85" s="103" t="s">
        <v>389</v>
      </c>
      <c r="B85" s="11">
        <v>-8.42</v>
      </c>
      <c r="C85" s="11">
        <v>116.47</v>
      </c>
      <c r="D85" s="100">
        <v>0</v>
      </c>
      <c r="E85" s="100">
        <v>1</v>
      </c>
      <c r="F85" s="103" t="s">
        <v>449</v>
      </c>
      <c r="G85" s="1">
        <v>63.63679012210006</v>
      </c>
      <c r="H85" s="1">
        <v>0.655945346961069</v>
      </c>
      <c r="I85" s="1">
        <v>17.448146229164433</v>
      </c>
      <c r="J85" s="14"/>
      <c r="K85" s="1">
        <v>4.24072260527614</v>
      </c>
      <c r="L85" s="14"/>
      <c r="M85" s="1">
        <v>0.161463470021186</v>
      </c>
      <c r="N85" s="1">
        <v>1.4027138958090557</v>
      </c>
      <c r="O85" s="1">
        <v>3.935672081766416</v>
      </c>
      <c r="P85" s="1">
        <v>4.652166229985429</v>
      </c>
      <c r="Q85" s="1">
        <v>3.5521963404660992</v>
      </c>
      <c r="R85" s="1">
        <v>0.242195205031779</v>
      </c>
      <c r="S85" s="102">
        <v>1.12</v>
      </c>
      <c r="T85" s="14"/>
      <c r="U85" s="1">
        <v>101.04801152658167</v>
      </c>
      <c r="V85" s="103">
        <v>87</v>
      </c>
      <c r="W85" s="103">
        <v>765</v>
      </c>
      <c r="X85" s="103">
        <v>3</v>
      </c>
      <c r="Y85" s="103">
        <v>359</v>
      </c>
      <c r="Z85" s="14"/>
      <c r="AA85" s="103"/>
      <c r="AB85" s="103">
        <v>53</v>
      </c>
      <c r="AC85" s="103"/>
      <c r="AD85" s="103">
        <v>20</v>
      </c>
      <c r="AE85" s="103"/>
      <c r="AF85" s="103"/>
      <c r="AG85" s="103"/>
      <c r="AH85" s="103"/>
      <c r="AI85" s="103"/>
      <c r="AJ85" s="103"/>
      <c r="AK85" s="103"/>
      <c r="AL85" s="103"/>
      <c r="AM85" s="103"/>
      <c r="AN85" s="103"/>
      <c r="AO85" s="103">
        <v>34</v>
      </c>
      <c r="AP85" s="103">
        <v>9.9</v>
      </c>
      <c r="AQ85" s="103">
        <v>3</v>
      </c>
      <c r="AR85" s="103">
        <v>5</v>
      </c>
      <c r="AS85" s="103"/>
      <c r="AT85" s="103">
        <v>63</v>
      </c>
      <c r="AU85" s="103"/>
      <c r="AV85" s="103"/>
      <c r="AW85" s="103"/>
      <c r="AX85" s="103"/>
      <c r="AY85" s="103"/>
      <c r="AZ85" s="103"/>
      <c r="BA85" s="103"/>
      <c r="BB85" s="103"/>
      <c r="BC85" s="13">
        <v>10.55882352941176</v>
      </c>
      <c r="BD85" s="14"/>
      <c r="BE85" s="14"/>
      <c r="BF85" s="14"/>
      <c r="BG85" s="26">
        <v>0.088235294117647</v>
      </c>
      <c r="BH85" s="14"/>
      <c r="BI85" s="13">
        <v>6.363636363636362</v>
      </c>
      <c r="BJ85" s="26">
        <v>1.852941176470588</v>
      </c>
      <c r="BK85" s="14"/>
      <c r="BL85" s="1">
        <v>1.0691083899296119</v>
      </c>
      <c r="BM85" s="1">
        <v>26.6</v>
      </c>
      <c r="BN85" s="1">
        <v>3.0232270585942844</v>
      </c>
      <c r="BO85" s="1">
        <v>42.431085897271345</v>
      </c>
      <c r="BP85" s="14"/>
      <c r="BQ85" s="14"/>
      <c r="BR85" s="103"/>
      <c r="BS85" s="14"/>
      <c r="BT85" s="14"/>
      <c r="BU85" s="14"/>
      <c r="BV85" s="103"/>
      <c r="BW85" s="1"/>
      <c r="BX85" s="1">
        <v>7.066666666666666</v>
      </c>
      <c r="BY85" s="1"/>
      <c r="BZ85" s="1">
        <v>2.7027027027027026</v>
      </c>
      <c r="CA85" s="1"/>
      <c r="CB85" s="1"/>
      <c r="CC85" s="1"/>
      <c r="CD85" s="1"/>
      <c r="CE85" s="1"/>
      <c r="CF85" s="1"/>
      <c r="CG85" s="1"/>
      <c r="CH85" s="1"/>
      <c r="CI85" s="1"/>
      <c r="CJ85" s="1"/>
      <c r="CK85" s="1">
        <v>1.2142857142857142</v>
      </c>
      <c r="CL85" s="11"/>
      <c r="CM85" s="11"/>
      <c r="CN85" s="103"/>
      <c r="CO85" s="1"/>
      <c r="CP85" s="1"/>
    </row>
    <row r="86" spans="1:94" ht="13.5">
      <c r="A86" s="103" t="s">
        <v>389</v>
      </c>
      <c r="B86" s="11">
        <v>-8.42</v>
      </c>
      <c r="C86" s="11">
        <v>116.47</v>
      </c>
      <c r="D86" s="100">
        <v>0</v>
      </c>
      <c r="E86" s="100">
        <v>1</v>
      </c>
      <c r="F86" s="103" t="s">
        <v>450</v>
      </c>
      <c r="G86" s="103">
        <v>64.1</v>
      </c>
      <c r="H86" s="103">
        <v>0.63</v>
      </c>
      <c r="I86" s="103">
        <v>16.95</v>
      </c>
      <c r="J86" s="14"/>
      <c r="K86" s="1">
        <v>4.219892918203905</v>
      </c>
      <c r="L86" s="14"/>
      <c r="M86" s="103">
        <v>0.14</v>
      </c>
      <c r="N86" s="103">
        <v>1.77</v>
      </c>
      <c r="O86" s="103">
        <v>3.88</v>
      </c>
      <c r="P86" s="103">
        <v>4.41</v>
      </c>
      <c r="Q86" s="103">
        <v>3.55</v>
      </c>
      <c r="R86" s="103">
        <v>0.27</v>
      </c>
      <c r="S86" s="103">
        <v>1.35</v>
      </c>
      <c r="T86" s="14"/>
      <c r="U86" s="1">
        <v>101.2698929182039</v>
      </c>
      <c r="V86" s="103">
        <v>79</v>
      </c>
      <c r="W86" s="103"/>
      <c r="X86" s="103"/>
      <c r="Y86" s="103">
        <v>237</v>
      </c>
      <c r="Z86" s="14"/>
      <c r="AA86" s="103"/>
      <c r="AB86" s="103"/>
      <c r="AC86" s="103"/>
      <c r="AD86" s="103"/>
      <c r="AE86" s="103"/>
      <c r="AF86" s="103"/>
      <c r="AG86" s="103"/>
      <c r="AH86" s="103"/>
      <c r="AI86" s="103"/>
      <c r="AJ86" s="103"/>
      <c r="AK86" s="103"/>
      <c r="AL86" s="103"/>
      <c r="AM86" s="103"/>
      <c r="AN86" s="103"/>
      <c r="AO86" s="103">
        <v>29</v>
      </c>
      <c r="AP86" s="103">
        <v>12</v>
      </c>
      <c r="AQ86" s="103">
        <v>1</v>
      </c>
      <c r="AR86" s="103">
        <v>16</v>
      </c>
      <c r="AS86" s="103"/>
      <c r="AT86" s="103"/>
      <c r="AU86" s="103"/>
      <c r="AV86" s="103"/>
      <c r="AW86" s="103"/>
      <c r="AX86" s="103"/>
      <c r="AY86" s="103"/>
      <c r="AZ86" s="103"/>
      <c r="BA86" s="103"/>
      <c r="BB86" s="103"/>
      <c r="BC86" s="13">
        <v>8.17241379310345</v>
      </c>
      <c r="BD86" s="14"/>
      <c r="BE86" s="14"/>
      <c r="BF86" s="14"/>
      <c r="BG86" s="14"/>
      <c r="BH86" s="14"/>
      <c r="BI86" s="14"/>
      <c r="BJ86" s="14"/>
      <c r="BK86" s="14"/>
      <c r="BL86" s="1">
        <v>1.0709130300357852</v>
      </c>
      <c r="BM86" s="1">
        <v>26.904761904761905</v>
      </c>
      <c r="BN86" s="1">
        <v>2.3841202927705676</v>
      </c>
      <c r="BO86" s="1">
        <v>48.31047178365439</v>
      </c>
      <c r="BP86" s="14"/>
      <c r="BQ86" s="14"/>
      <c r="BR86" s="103"/>
      <c r="BS86" s="14"/>
      <c r="BT86" s="14"/>
      <c r="BU86" s="14"/>
      <c r="BV86" s="103"/>
      <c r="BW86" s="1"/>
      <c r="BX86" s="1"/>
      <c r="BY86" s="1"/>
      <c r="BZ86" s="1"/>
      <c r="CA86" s="1"/>
      <c r="CB86" s="1"/>
      <c r="CC86" s="1"/>
      <c r="CD86" s="1"/>
      <c r="CE86" s="1"/>
      <c r="CF86" s="1"/>
      <c r="CG86" s="1"/>
      <c r="CH86" s="1"/>
      <c r="CI86" s="1"/>
      <c r="CJ86" s="1"/>
      <c r="CK86" s="1">
        <v>1.0357142857142856</v>
      </c>
      <c r="CL86" s="11"/>
      <c r="CM86" s="11"/>
      <c r="CN86" s="103"/>
      <c r="CO86" s="1"/>
      <c r="CP86" s="1"/>
    </row>
    <row r="87" spans="1:94" ht="13.5">
      <c r="A87" s="103" t="s">
        <v>389</v>
      </c>
      <c r="B87" s="11">
        <v>-8.42</v>
      </c>
      <c r="C87" s="11">
        <v>116.47</v>
      </c>
      <c r="D87" s="100">
        <v>0</v>
      </c>
      <c r="E87" s="100">
        <v>1</v>
      </c>
      <c r="F87" s="103" t="s">
        <v>451</v>
      </c>
      <c r="G87" s="103">
        <v>64.93</v>
      </c>
      <c r="H87" s="103">
        <v>0.65</v>
      </c>
      <c r="I87" s="103">
        <v>16.66</v>
      </c>
      <c r="J87" s="14"/>
      <c r="K87" s="1">
        <v>3.914900566903626</v>
      </c>
      <c r="L87" s="14"/>
      <c r="M87" s="103">
        <v>0.11</v>
      </c>
      <c r="N87" s="103">
        <v>1.57</v>
      </c>
      <c r="O87" s="103">
        <v>3.09</v>
      </c>
      <c r="P87" s="103">
        <v>5.11</v>
      </c>
      <c r="Q87" s="103">
        <v>3.66</v>
      </c>
      <c r="R87" s="103">
        <v>0.22</v>
      </c>
      <c r="S87" s="103">
        <v>1.05</v>
      </c>
      <c r="T87" s="14"/>
      <c r="U87" s="1">
        <v>100.96490056690361</v>
      </c>
      <c r="V87" s="103">
        <v>91</v>
      </c>
      <c r="W87" s="103"/>
      <c r="X87" s="103">
        <v>9</v>
      </c>
      <c r="Y87" s="103">
        <v>268</v>
      </c>
      <c r="Z87" s="14"/>
      <c r="AA87" s="103"/>
      <c r="AB87" s="103"/>
      <c r="AC87" s="103"/>
      <c r="AD87" s="103"/>
      <c r="AE87" s="103"/>
      <c r="AF87" s="103"/>
      <c r="AG87" s="103"/>
      <c r="AH87" s="103"/>
      <c r="AI87" s="103"/>
      <c r="AJ87" s="103"/>
      <c r="AK87" s="103"/>
      <c r="AL87" s="103"/>
      <c r="AM87" s="103"/>
      <c r="AN87" s="103"/>
      <c r="AO87" s="103">
        <v>37</v>
      </c>
      <c r="AP87" s="103">
        <v>11</v>
      </c>
      <c r="AQ87" s="103"/>
      <c r="AR87" s="103">
        <v>10</v>
      </c>
      <c r="AS87" s="103"/>
      <c r="AT87" s="103"/>
      <c r="AU87" s="103"/>
      <c r="AV87" s="103"/>
      <c r="AW87" s="103"/>
      <c r="AX87" s="103"/>
      <c r="AY87" s="103"/>
      <c r="AZ87" s="103"/>
      <c r="BA87" s="103"/>
      <c r="BB87" s="103"/>
      <c r="BC87" s="13">
        <v>7.243243243243243</v>
      </c>
      <c r="BD87" s="14"/>
      <c r="BE87" s="14"/>
      <c r="BF87" s="14"/>
      <c r="BG87" s="26">
        <v>0.243243243243243</v>
      </c>
      <c r="BH87" s="14"/>
      <c r="BI87" s="14"/>
      <c r="BJ87" s="14"/>
      <c r="BK87" s="14"/>
      <c r="BL87" s="1">
        <v>1.0796070930103518</v>
      </c>
      <c r="BM87" s="1">
        <v>25.63076923076922</v>
      </c>
      <c r="BN87" s="1">
        <v>2.4935672400660036</v>
      </c>
      <c r="BO87" s="1">
        <v>47.19068751695615</v>
      </c>
      <c r="BP87" s="14"/>
      <c r="BQ87" s="14"/>
      <c r="BR87" s="103"/>
      <c r="BS87" s="14"/>
      <c r="BT87" s="14"/>
      <c r="BU87" s="14"/>
      <c r="BV87" s="103"/>
      <c r="BW87" s="1"/>
      <c r="BX87" s="1"/>
      <c r="BY87" s="1"/>
      <c r="BZ87" s="1"/>
      <c r="CA87" s="1"/>
      <c r="CB87" s="1"/>
      <c r="CC87" s="1"/>
      <c r="CD87" s="1"/>
      <c r="CE87" s="1"/>
      <c r="CF87" s="1"/>
      <c r="CG87" s="1"/>
      <c r="CH87" s="1"/>
      <c r="CI87" s="1"/>
      <c r="CJ87" s="1"/>
      <c r="CK87" s="1">
        <v>1.3214285714285712</v>
      </c>
      <c r="CL87" s="11"/>
      <c r="CM87" s="11"/>
      <c r="CN87" s="103"/>
      <c r="CO87" s="1"/>
      <c r="CP87" s="1"/>
    </row>
    <row r="88" spans="1:94" ht="13.5">
      <c r="A88" s="103" t="s">
        <v>389</v>
      </c>
      <c r="B88" s="11">
        <v>-8.42</v>
      </c>
      <c r="C88" s="11">
        <v>116.47</v>
      </c>
      <c r="D88" s="100">
        <v>0</v>
      </c>
      <c r="E88" s="100">
        <v>1</v>
      </c>
      <c r="F88" s="103" t="s">
        <v>452</v>
      </c>
      <c r="G88" s="103">
        <v>65.11</v>
      </c>
      <c r="H88" s="103">
        <v>0.63</v>
      </c>
      <c r="I88" s="103">
        <v>16.84</v>
      </c>
      <c r="J88" s="14"/>
      <c r="K88" s="1">
        <v>3.7079051561234593</v>
      </c>
      <c r="L88" s="14"/>
      <c r="M88" s="103">
        <v>0.12</v>
      </c>
      <c r="N88" s="103">
        <v>0.41</v>
      </c>
      <c r="O88" s="103">
        <v>3.03</v>
      </c>
      <c r="P88" s="103">
        <v>4.99</v>
      </c>
      <c r="Q88" s="103">
        <v>3.84</v>
      </c>
      <c r="R88" s="103">
        <v>0.26</v>
      </c>
      <c r="S88" s="103">
        <v>0.36</v>
      </c>
      <c r="T88" s="14"/>
      <c r="U88" s="1">
        <v>99.29790515612345</v>
      </c>
      <c r="V88" s="103">
        <v>99</v>
      </c>
      <c r="W88" s="103"/>
      <c r="X88" s="103">
        <v>12</v>
      </c>
      <c r="Y88" s="103">
        <v>266</v>
      </c>
      <c r="Z88" s="14"/>
      <c r="AA88" s="103"/>
      <c r="AB88" s="103"/>
      <c r="AC88" s="103"/>
      <c r="AD88" s="103"/>
      <c r="AE88" s="103"/>
      <c r="AF88" s="103"/>
      <c r="AG88" s="103"/>
      <c r="AH88" s="103"/>
      <c r="AI88" s="103"/>
      <c r="AJ88" s="103"/>
      <c r="AK88" s="103"/>
      <c r="AL88" s="103"/>
      <c r="AM88" s="103"/>
      <c r="AN88" s="103"/>
      <c r="AO88" s="103">
        <v>40</v>
      </c>
      <c r="AP88" s="103">
        <v>20</v>
      </c>
      <c r="AQ88" s="103"/>
      <c r="AR88" s="103">
        <v>18</v>
      </c>
      <c r="AS88" s="103"/>
      <c r="AT88" s="103"/>
      <c r="AU88" s="103"/>
      <c r="AV88" s="103"/>
      <c r="AW88" s="103"/>
      <c r="AX88" s="103"/>
      <c r="AY88" s="103"/>
      <c r="AZ88" s="103"/>
      <c r="BA88" s="103"/>
      <c r="BB88" s="103"/>
      <c r="BC88" s="13">
        <v>6.65</v>
      </c>
      <c r="BD88" s="14"/>
      <c r="BE88" s="14"/>
      <c r="BF88" s="14"/>
      <c r="BG88" s="26">
        <v>0.3</v>
      </c>
      <c r="BH88" s="14"/>
      <c r="BI88" s="14"/>
      <c r="BJ88" s="14"/>
      <c r="BK88" s="14"/>
      <c r="BL88" s="1">
        <v>1.0614365563922818</v>
      </c>
      <c r="BM88" s="1">
        <v>26.73015873015873</v>
      </c>
      <c r="BN88" s="1">
        <v>9.043671112496241</v>
      </c>
      <c r="BO88" s="1">
        <v>19.76825565605499</v>
      </c>
      <c r="BP88" s="14"/>
      <c r="BQ88" s="14"/>
      <c r="BR88" s="103"/>
      <c r="BS88" s="14"/>
      <c r="BT88" s="14"/>
      <c r="BU88" s="14"/>
      <c r="BV88" s="103"/>
      <c r="BW88" s="1"/>
      <c r="BX88" s="1"/>
      <c r="BY88" s="1"/>
      <c r="BZ88" s="1"/>
      <c r="CA88" s="1"/>
      <c r="CB88" s="1"/>
      <c r="CC88" s="1"/>
      <c r="CD88" s="1"/>
      <c r="CE88" s="1"/>
      <c r="CF88" s="1"/>
      <c r="CG88" s="1"/>
      <c r="CH88" s="1"/>
      <c r="CI88" s="1"/>
      <c r="CJ88" s="1"/>
      <c r="CK88" s="1">
        <v>1.428571428571429</v>
      </c>
      <c r="CL88" s="11"/>
      <c r="CM88" s="11"/>
      <c r="CN88" s="103"/>
      <c r="CO88" s="1"/>
      <c r="CP88" s="1"/>
    </row>
    <row r="89" spans="1:94" ht="13.5">
      <c r="A89" s="103" t="s">
        <v>389</v>
      </c>
      <c r="B89" s="11">
        <v>-8.42</v>
      </c>
      <c r="C89" s="11">
        <v>116.47</v>
      </c>
      <c r="D89" s="100">
        <v>0</v>
      </c>
      <c r="E89" s="100">
        <v>1</v>
      </c>
      <c r="F89" s="103" t="s">
        <v>453</v>
      </c>
      <c r="G89" s="103">
        <v>65.67</v>
      </c>
      <c r="H89" s="103">
        <v>0.62</v>
      </c>
      <c r="I89" s="103">
        <v>16.45</v>
      </c>
      <c r="J89" s="14"/>
      <c r="K89" s="1">
        <v>3.7079051561234593</v>
      </c>
      <c r="L89" s="14"/>
      <c r="M89" s="103">
        <v>0.13</v>
      </c>
      <c r="N89" s="103">
        <v>1.42</v>
      </c>
      <c r="O89" s="103">
        <v>2.96</v>
      </c>
      <c r="P89" s="103">
        <v>4.71</v>
      </c>
      <c r="Q89" s="103">
        <v>4.03</v>
      </c>
      <c r="R89" s="103">
        <v>0.24</v>
      </c>
      <c r="S89" s="103">
        <v>1.06</v>
      </c>
      <c r="T89" s="14"/>
      <c r="U89" s="1">
        <v>100.9979051561235</v>
      </c>
      <c r="V89" s="103">
        <v>74</v>
      </c>
      <c r="W89" s="103"/>
      <c r="X89" s="103"/>
      <c r="Y89" s="103">
        <v>253</v>
      </c>
      <c r="Z89" s="14"/>
      <c r="AA89" s="103"/>
      <c r="AB89" s="103"/>
      <c r="AC89" s="103"/>
      <c r="AD89" s="103"/>
      <c r="AE89" s="103"/>
      <c r="AF89" s="103"/>
      <c r="AG89" s="103"/>
      <c r="AH89" s="103"/>
      <c r="AI89" s="103"/>
      <c r="AJ89" s="103"/>
      <c r="AK89" s="103"/>
      <c r="AL89" s="103"/>
      <c r="AM89" s="103"/>
      <c r="AN89" s="103"/>
      <c r="AO89" s="103">
        <v>48</v>
      </c>
      <c r="AP89" s="103">
        <v>9</v>
      </c>
      <c r="AQ89" s="103"/>
      <c r="AR89" s="103">
        <v>15</v>
      </c>
      <c r="AS89" s="103"/>
      <c r="AT89" s="103"/>
      <c r="AU89" s="103"/>
      <c r="AV89" s="103"/>
      <c r="AW89" s="103"/>
      <c r="AX89" s="103"/>
      <c r="AY89" s="103"/>
      <c r="AZ89" s="103"/>
      <c r="BA89" s="103"/>
      <c r="BB89" s="103"/>
      <c r="BC89" s="13">
        <v>5.270833333333334</v>
      </c>
      <c r="BD89" s="14"/>
      <c r="BE89" s="14"/>
      <c r="BF89" s="14"/>
      <c r="BG89" s="14"/>
      <c r="BH89" s="14"/>
      <c r="BI89" s="14"/>
      <c r="BJ89" s="14"/>
      <c r="BK89" s="14"/>
      <c r="BL89" s="1">
        <v>1.06336519197038</v>
      </c>
      <c r="BM89" s="1">
        <v>26.53225806451613</v>
      </c>
      <c r="BN89" s="1">
        <v>2.61120081417145</v>
      </c>
      <c r="BO89" s="1">
        <v>46.0436169024451</v>
      </c>
      <c r="BP89" s="14"/>
      <c r="BQ89" s="14"/>
      <c r="BR89" s="103"/>
      <c r="BS89" s="14"/>
      <c r="BT89" s="14"/>
      <c r="BU89" s="14"/>
      <c r="BV89" s="103"/>
      <c r="BW89" s="1"/>
      <c r="BX89" s="1"/>
      <c r="BY89" s="1"/>
      <c r="BZ89" s="1"/>
      <c r="CA89" s="1"/>
      <c r="CB89" s="1"/>
      <c r="CC89" s="1"/>
      <c r="CD89" s="1"/>
      <c r="CE89" s="1"/>
      <c r="CF89" s="1"/>
      <c r="CG89" s="1"/>
      <c r="CH89" s="1"/>
      <c r="CI89" s="1"/>
      <c r="CJ89" s="1"/>
      <c r="CK89" s="1">
        <v>1.7142857142857144</v>
      </c>
      <c r="CL89" s="11"/>
      <c r="CM89" s="11"/>
      <c r="CN89" s="103"/>
      <c r="CO89" s="1"/>
      <c r="CP89" s="1"/>
    </row>
    <row r="90" spans="1:94" ht="13.5">
      <c r="A90" s="103" t="s">
        <v>389</v>
      </c>
      <c r="B90" s="11">
        <v>-8.42</v>
      </c>
      <c r="C90" s="11">
        <v>116.47</v>
      </c>
      <c r="D90" s="100">
        <v>0</v>
      </c>
      <c r="E90" s="100">
        <v>1</v>
      </c>
      <c r="F90" s="103" t="s">
        <v>454</v>
      </c>
      <c r="G90" s="103">
        <v>66.72</v>
      </c>
      <c r="H90" s="103">
        <v>0.63</v>
      </c>
      <c r="I90" s="103">
        <v>16.21</v>
      </c>
      <c r="J90" s="14"/>
      <c r="K90" s="1">
        <v>3.255917394043013</v>
      </c>
      <c r="L90" s="14"/>
      <c r="M90" s="103">
        <v>0.11</v>
      </c>
      <c r="N90" s="103">
        <v>0.96</v>
      </c>
      <c r="O90" s="103">
        <v>2.78</v>
      </c>
      <c r="P90" s="103">
        <v>4.99</v>
      </c>
      <c r="Q90" s="103">
        <v>4.13</v>
      </c>
      <c r="R90" s="103">
        <v>0.16</v>
      </c>
      <c r="S90" s="103">
        <v>1.37</v>
      </c>
      <c r="T90" s="14"/>
      <c r="U90" s="1">
        <v>101.315917394043</v>
      </c>
      <c r="V90" s="103">
        <v>102</v>
      </c>
      <c r="W90" s="103"/>
      <c r="X90" s="103">
        <v>14</v>
      </c>
      <c r="Y90" s="103">
        <v>316</v>
      </c>
      <c r="Z90" s="14"/>
      <c r="AA90" s="103"/>
      <c r="AB90" s="103"/>
      <c r="AC90" s="103"/>
      <c r="AD90" s="103"/>
      <c r="AE90" s="103"/>
      <c r="AF90" s="103"/>
      <c r="AG90" s="103"/>
      <c r="AH90" s="103"/>
      <c r="AI90" s="103"/>
      <c r="AJ90" s="103"/>
      <c r="AK90" s="103"/>
      <c r="AL90" s="103"/>
      <c r="AM90" s="103"/>
      <c r="AN90" s="103"/>
      <c r="AO90" s="103">
        <v>39</v>
      </c>
      <c r="AP90" s="103"/>
      <c r="AQ90" s="103">
        <v>1</v>
      </c>
      <c r="AR90" s="103">
        <v>12</v>
      </c>
      <c r="AS90" s="103"/>
      <c r="AT90" s="103"/>
      <c r="AU90" s="103"/>
      <c r="AV90" s="103"/>
      <c r="AW90" s="103"/>
      <c r="AX90" s="103"/>
      <c r="AY90" s="103"/>
      <c r="AZ90" s="103"/>
      <c r="BA90" s="103"/>
      <c r="BB90" s="103"/>
      <c r="BC90" s="13">
        <v>8.102564102564102</v>
      </c>
      <c r="BD90" s="14"/>
      <c r="BE90" s="14"/>
      <c r="BF90" s="14"/>
      <c r="BG90" s="26">
        <v>0.358974358974359</v>
      </c>
      <c r="BH90" s="14"/>
      <c r="BI90" s="14"/>
      <c r="BJ90" s="14"/>
      <c r="BK90" s="14"/>
      <c r="BL90" s="1">
        <v>1.0940133132050411</v>
      </c>
      <c r="BM90" s="1">
        <v>25.73015873015873</v>
      </c>
      <c r="BN90" s="1">
        <v>3.3915806187948045</v>
      </c>
      <c r="BO90" s="1">
        <v>39.64993458098422</v>
      </c>
      <c r="BP90" s="14"/>
      <c r="BQ90" s="14"/>
      <c r="BR90" s="103"/>
      <c r="BS90" s="14"/>
      <c r="BT90" s="14"/>
      <c r="BU90" s="14"/>
      <c r="BV90" s="103"/>
      <c r="BW90" s="1"/>
      <c r="BX90" s="1"/>
      <c r="BY90" s="1"/>
      <c r="BZ90" s="1"/>
      <c r="CA90" s="1"/>
      <c r="CB90" s="1"/>
      <c r="CC90" s="1"/>
      <c r="CD90" s="1"/>
      <c r="CE90" s="1"/>
      <c r="CF90" s="1"/>
      <c r="CG90" s="1"/>
      <c r="CH90" s="1"/>
      <c r="CI90" s="1"/>
      <c r="CJ90" s="1"/>
      <c r="CK90" s="1">
        <v>1.3928571428571432</v>
      </c>
      <c r="CL90" s="11"/>
      <c r="CM90" s="11"/>
      <c r="CN90" s="103"/>
      <c r="CO90" s="1"/>
      <c r="CP90" s="1"/>
    </row>
    <row r="91" spans="1:94" ht="13.5">
      <c r="A91" s="103" t="s">
        <v>389</v>
      </c>
      <c r="B91" s="11">
        <v>-8.42</v>
      </c>
      <c r="C91" s="11">
        <v>116.47</v>
      </c>
      <c r="D91" s="100">
        <v>0</v>
      </c>
      <c r="E91" s="100">
        <v>1</v>
      </c>
      <c r="F91" s="103" t="s">
        <v>455</v>
      </c>
      <c r="G91" s="103">
        <v>67.6</v>
      </c>
      <c r="H91" s="103">
        <v>0.57</v>
      </c>
      <c r="I91" s="103">
        <v>16.01</v>
      </c>
      <c r="J91" s="14"/>
      <c r="K91" s="1">
        <v>2.9799235130027886</v>
      </c>
      <c r="L91" s="14"/>
      <c r="M91" s="103">
        <v>0.11</v>
      </c>
      <c r="N91" s="103">
        <v>1.04</v>
      </c>
      <c r="O91" s="103">
        <v>2.36</v>
      </c>
      <c r="P91" s="103">
        <v>5.06</v>
      </c>
      <c r="Q91" s="103">
        <v>4.07</v>
      </c>
      <c r="R91" s="103">
        <v>0.15</v>
      </c>
      <c r="S91" s="103">
        <v>0.69</v>
      </c>
      <c r="T91" s="14"/>
      <c r="U91" s="1">
        <v>100.6399235130028</v>
      </c>
      <c r="V91" s="103">
        <v>109</v>
      </c>
      <c r="W91" s="103"/>
      <c r="X91" s="103">
        <v>13</v>
      </c>
      <c r="Y91" s="103">
        <v>326</v>
      </c>
      <c r="Z91" s="14"/>
      <c r="AA91" s="103"/>
      <c r="AB91" s="103"/>
      <c r="AC91" s="103"/>
      <c r="AD91" s="103"/>
      <c r="AE91" s="103"/>
      <c r="AF91" s="103"/>
      <c r="AG91" s="103"/>
      <c r="AH91" s="103"/>
      <c r="AI91" s="103"/>
      <c r="AJ91" s="103"/>
      <c r="AK91" s="103"/>
      <c r="AL91" s="103"/>
      <c r="AM91" s="103"/>
      <c r="AN91" s="103"/>
      <c r="AO91" s="103">
        <v>40</v>
      </c>
      <c r="AP91" s="103">
        <v>8</v>
      </c>
      <c r="AQ91" s="103"/>
      <c r="AR91" s="103">
        <v>10</v>
      </c>
      <c r="AS91" s="103"/>
      <c r="AT91" s="103"/>
      <c r="AU91" s="103"/>
      <c r="AV91" s="103"/>
      <c r="AW91" s="103"/>
      <c r="AX91" s="103"/>
      <c r="AY91" s="103"/>
      <c r="AZ91" s="103"/>
      <c r="BA91" s="103"/>
      <c r="BB91" s="103"/>
      <c r="BC91" s="13">
        <v>8.15</v>
      </c>
      <c r="BD91" s="14"/>
      <c r="BE91" s="14"/>
      <c r="BF91" s="14"/>
      <c r="BG91" s="26">
        <v>0.325</v>
      </c>
      <c r="BH91" s="14"/>
      <c r="BI91" s="14"/>
      <c r="BJ91" s="14"/>
      <c r="BK91" s="14"/>
      <c r="BL91" s="1">
        <v>1.063119035842897</v>
      </c>
      <c r="BM91" s="1">
        <v>28.087719298245617</v>
      </c>
      <c r="BN91" s="1">
        <v>2.86531107019499</v>
      </c>
      <c r="BO91" s="1">
        <v>43.74657555191607</v>
      </c>
      <c r="BP91" s="14"/>
      <c r="BQ91" s="14"/>
      <c r="BR91" s="103"/>
      <c r="BS91" s="14"/>
      <c r="BT91" s="14"/>
      <c r="BU91" s="14"/>
      <c r="BV91" s="103"/>
      <c r="BW91" s="1"/>
      <c r="BX91" s="1"/>
      <c r="BY91" s="1"/>
      <c r="BZ91" s="1"/>
      <c r="CA91" s="1"/>
      <c r="CB91" s="1"/>
      <c r="CC91" s="1"/>
      <c r="CD91" s="1"/>
      <c r="CE91" s="1"/>
      <c r="CF91" s="1"/>
      <c r="CG91" s="1"/>
      <c r="CH91" s="1"/>
      <c r="CI91" s="1"/>
      <c r="CJ91" s="1"/>
      <c r="CK91" s="1">
        <v>1.428571428571429</v>
      </c>
      <c r="CL91" s="11"/>
      <c r="CM91" s="11"/>
      <c r="CN91" s="103"/>
      <c r="CO91" s="1"/>
      <c r="CP91" s="1"/>
    </row>
    <row r="92" spans="1:94" ht="13.5">
      <c r="A92" s="103" t="s">
        <v>389</v>
      </c>
      <c r="B92" s="11">
        <v>-8.42</v>
      </c>
      <c r="C92" s="11">
        <v>116.47</v>
      </c>
      <c r="D92" s="100">
        <v>0</v>
      </c>
      <c r="E92" s="100">
        <v>1</v>
      </c>
      <c r="F92" s="103" t="s">
        <v>456</v>
      </c>
      <c r="G92" s="103">
        <v>68.13</v>
      </c>
      <c r="H92" s="103">
        <v>0.59</v>
      </c>
      <c r="I92" s="103">
        <v>15.82</v>
      </c>
      <c r="J92" s="14"/>
      <c r="K92" s="1">
        <v>2.9509250427427345</v>
      </c>
      <c r="L92" s="14"/>
      <c r="M92" s="103">
        <v>0.1</v>
      </c>
      <c r="N92" s="103">
        <v>0.7</v>
      </c>
      <c r="O92" s="103">
        <v>2.37</v>
      </c>
      <c r="P92" s="103">
        <v>4.96</v>
      </c>
      <c r="Q92" s="103">
        <v>4.2</v>
      </c>
      <c r="R92" s="103">
        <v>0.13</v>
      </c>
      <c r="S92" s="103">
        <v>0.57</v>
      </c>
      <c r="T92" s="14"/>
      <c r="U92" s="1">
        <v>100.5209250427427</v>
      </c>
      <c r="V92" s="103">
        <v>108</v>
      </c>
      <c r="W92" s="103"/>
      <c r="X92" s="103">
        <v>13</v>
      </c>
      <c r="Y92" s="103">
        <v>307</v>
      </c>
      <c r="Z92" s="14"/>
      <c r="AA92" s="103"/>
      <c r="AB92" s="103"/>
      <c r="AC92" s="103"/>
      <c r="AD92" s="103"/>
      <c r="AE92" s="103"/>
      <c r="AF92" s="103"/>
      <c r="AG92" s="103"/>
      <c r="AH92" s="103"/>
      <c r="AI92" s="103"/>
      <c r="AJ92" s="103"/>
      <c r="AK92" s="103"/>
      <c r="AL92" s="103"/>
      <c r="AM92" s="103"/>
      <c r="AN92" s="103"/>
      <c r="AO92" s="103">
        <v>37</v>
      </c>
      <c r="AP92" s="103">
        <v>7</v>
      </c>
      <c r="AQ92" s="103"/>
      <c r="AR92" s="103">
        <v>13</v>
      </c>
      <c r="AS92" s="103"/>
      <c r="AT92" s="103"/>
      <c r="AU92" s="103"/>
      <c r="AV92" s="103"/>
      <c r="AW92" s="103"/>
      <c r="AX92" s="103"/>
      <c r="AY92" s="103"/>
      <c r="AZ92" s="103"/>
      <c r="BA92" s="103"/>
      <c r="BB92" s="103"/>
      <c r="BC92" s="13">
        <v>8.297297297297296</v>
      </c>
      <c r="BD92" s="14"/>
      <c r="BE92" s="14"/>
      <c r="BF92" s="14"/>
      <c r="BG92" s="26">
        <v>0.351351351351351</v>
      </c>
      <c r="BH92" s="14"/>
      <c r="BI92" s="14"/>
      <c r="BJ92" s="14"/>
      <c r="BK92" s="14"/>
      <c r="BL92" s="1">
        <v>1.075532552106591</v>
      </c>
      <c r="BM92" s="1">
        <v>26.8135593220339</v>
      </c>
      <c r="BN92" s="1">
        <v>4.215607203918192</v>
      </c>
      <c r="BO92" s="1">
        <v>34.5795982640569</v>
      </c>
      <c r="BP92" s="14"/>
      <c r="BQ92" s="14"/>
      <c r="BR92" s="103"/>
      <c r="BS92" s="14"/>
      <c r="BT92" s="14"/>
      <c r="BU92" s="14"/>
      <c r="BV92" s="103"/>
      <c r="BW92" s="1"/>
      <c r="BX92" s="1"/>
      <c r="BY92" s="1"/>
      <c r="BZ92" s="1"/>
      <c r="CA92" s="1"/>
      <c r="CB92" s="1"/>
      <c r="CC92" s="1"/>
      <c r="CD92" s="1"/>
      <c r="CE92" s="1"/>
      <c r="CF92" s="1"/>
      <c r="CG92" s="1"/>
      <c r="CH92" s="1"/>
      <c r="CI92" s="1"/>
      <c r="CJ92" s="1"/>
      <c r="CK92" s="1">
        <v>1.3214285714285712</v>
      </c>
      <c r="CL92" s="11"/>
      <c r="CM92" s="11"/>
      <c r="CN92" s="103"/>
      <c r="CO92" s="1"/>
      <c r="CP92" s="1"/>
    </row>
    <row r="94" spans="1:91" s="109" customFormat="1" ht="13.5">
      <c r="A94" s="107" t="s">
        <v>457</v>
      </c>
      <c r="B94" s="107">
        <v>-8.24</v>
      </c>
      <c r="C94" s="107">
        <v>115.38</v>
      </c>
      <c r="D94" s="108">
        <v>0.001</v>
      </c>
      <c r="E94" s="109">
        <v>0.1</v>
      </c>
      <c r="F94" s="110" t="s">
        <v>458</v>
      </c>
      <c r="G94" s="107">
        <v>54.42</v>
      </c>
      <c r="H94" s="107">
        <v>1.05</v>
      </c>
      <c r="I94" s="107">
        <v>18.83</v>
      </c>
      <c r="J94" s="14"/>
      <c r="K94" s="107">
        <v>8.47</v>
      </c>
      <c r="L94" s="14"/>
      <c r="M94" s="107">
        <v>0.19</v>
      </c>
      <c r="N94" s="107">
        <v>2.96</v>
      </c>
      <c r="O94" s="107">
        <v>8.58</v>
      </c>
      <c r="P94" s="107">
        <v>3.78</v>
      </c>
      <c r="Q94" s="107">
        <v>1.26</v>
      </c>
      <c r="R94" s="107">
        <v>0.25</v>
      </c>
      <c r="U94" s="1">
        <f>G94+H94+I94+K94+M94+N94+O94+P94+Q94+R94</f>
        <v>99.78999999999999</v>
      </c>
      <c r="V94" s="107">
        <v>20</v>
      </c>
      <c r="Y94" s="107">
        <v>400</v>
      </c>
      <c r="Z94" s="107">
        <v>76</v>
      </c>
      <c r="AO94" s="107">
        <v>22</v>
      </c>
      <c r="AP94" s="107">
        <v>27</v>
      </c>
      <c r="AQ94" s="107">
        <v>4</v>
      </c>
      <c r="AR94" s="107">
        <v>4</v>
      </c>
      <c r="AT94" s="107">
        <v>206</v>
      </c>
      <c r="AU94" s="107">
        <v>120</v>
      </c>
      <c r="AV94" s="107">
        <v>86</v>
      </c>
      <c r="BC94" s="1">
        <f aca="true" t="shared" si="0" ref="BC94:BC120">Y94/AO94</f>
        <v>18.181818181818183</v>
      </c>
      <c r="BD94" s="1">
        <f aca="true" t="shared" si="1" ref="BD94:BD125">Y94/Z94</f>
        <v>5.2631578947368425</v>
      </c>
      <c r="BE94" s="14"/>
      <c r="BF94" s="14"/>
      <c r="BG94" s="14"/>
      <c r="BH94" s="14"/>
      <c r="BI94" s="13">
        <f>AT94/AP94</f>
        <v>7.62962962962963</v>
      </c>
      <c r="BJ94" s="26">
        <f aca="true" t="shared" si="2" ref="BJ94:BJ125">AT94/AO94</f>
        <v>9.363636363636363</v>
      </c>
      <c r="BK94" s="14"/>
      <c r="BL94" s="1">
        <f aca="true" t="shared" si="3" ref="BL94:BL125">((O94/56.079)+(P94/61.979)+(Q94/94.196))/(I94/101.961)</f>
        <v>1.2311301363759035</v>
      </c>
      <c r="BM94" s="1">
        <f aca="true" t="shared" si="4" ref="BM94:BM125">I94/H94</f>
        <v>17.93333333333333</v>
      </c>
      <c r="BN94" s="1">
        <f aca="true" t="shared" si="5" ref="BN94:BN125">K94/N94</f>
        <v>2.861486486486487</v>
      </c>
      <c r="BO94" s="1">
        <f aca="true" t="shared" si="6" ref="BO94:BO125">(N94/40.304)/((N94/40.304)+(0.8*K94/71.8464))*100</f>
        <v>43.779447969073324</v>
      </c>
      <c r="BP94" s="107">
        <v>0.704007</v>
      </c>
      <c r="BQ94" s="107">
        <v>0.512843</v>
      </c>
      <c r="BR94" s="105">
        <f>((BQ94/0.512638)-1)*10000</f>
        <v>3.998923216772532</v>
      </c>
      <c r="BS94" s="107">
        <v>18.566</v>
      </c>
      <c r="BT94" s="107">
        <v>15.607</v>
      </c>
      <c r="BU94" s="107">
        <v>38.736</v>
      </c>
      <c r="BV94" s="16"/>
      <c r="BW94" s="1"/>
      <c r="BX94" s="1"/>
      <c r="BY94" s="1"/>
      <c r="BZ94" s="1"/>
      <c r="CA94" s="1"/>
      <c r="CB94" s="1"/>
      <c r="CC94" s="1"/>
      <c r="CD94" s="1"/>
      <c r="CE94" s="1"/>
      <c r="CF94" s="1"/>
      <c r="CG94" s="1"/>
      <c r="CH94" s="1"/>
      <c r="CI94" s="1"/>
      <c r="CJ94" s="1"/>
      <c r="CK94" s="1"/>
      <c r="CL94" s="11"/>
      <c r="CM94" s="11"/>
    </row>
    <row r="95" spans="1:91" s="1" customFormat="1" ht="13.5">
      <c r="A95" s="30" t="s">
        <v>457</v>
      </c>
      <c r="B95" s="1">
        <v>-8.23</v>
      </c>
      <c r="C95" s="1">
        <v>115.37</v>
      </c>
      <c r="D95" s="1">
        <v>0</v>
      </c>
      <c r="E95" s="1">
        <v>3</v>
      </c>
      <c r="F95" s="1" t="s">
        <v>459</v>
      </c>
      <c r="G95" s="1">
        <v>53</v>
      </c>
      <c r="H95" s="1">
        <v>0.93</v>
      </c>
      <c r="I95" s="1">
        <v>19.9</v>
      </c>
      <c r="J95" s="14"/>
      <c r="K95" s="1">
        <v>8.61</v>
      </c>
      <c r="L95" s="14"/>
      <c r="M95" s="13">
        <v>0.17</v>
      </c>
      <c r="N95" s="1">
        <v>3</v>
      </c>
      <c r="O95" s="1">
        <v>9.59</v>
      </c>
      <c r="P95" s="1">
        <v>3.56</v>
      </c>
      <c r="Q95" s="1">
        <v>1.06</v>
      </c>
      <c r="R95" s="1">
        <v>0.19</v>
      </c>
      <c r="S95" s="1">
        <v>0.27</v>
      </c>
      <c r="U95" s="1">
        <f>SUM(M95:R95)+K95+I95+H95+G95</f>
        <v>100.00999999999999</v>
      </c>
      <c r="V95" s="1">
        <v>20.9</v>
      </c>
      <c r="W95" s="1">
        <v>210</v>
      </c>
      <c r="Y95" s="1">
        <v>480</v>
      </c>
      <c r="Z95" s="1">
        <v>73</v>
      </c>
      <c r="AO95" s="1">
        <v>21</v>
      </c>
      <c r="AP95" s="1">
        <v>25</v>
      </c>
      <c r="AQ95" s="1">
        <v>5.8</v>
      </c>
      <c r="AR95" s="1">
        <v>3.6</v>
      </c>
      <c r="AS95" s="1">
        <v>22</v>
      </c>
      <c r="AT95" s="1">
        <v>320</v>
      </c>
      <c r="AU95" s="1">
        <v>110</v>
      </c>
      <c r="BC95" s="13">
        <f t="shared" si="0"/>
        <v>22.857142857142858</v>
      </c>
      <c r="BD95" s="1">
        <f t="shared" si="1"/>
        <v>6.575342465753424</v>
      </c>
      <c r="BE95" s="13">
        <f>W95/Z95</f>
        <v>2.8767123287671232</v>
      </c>
      <c r="BF95" s="14"/>
      <c r="BG95" s="14"/>
      <c r="BH95" s="14"/>
      <c r="BI95" s="13">
        <f>AT95/AP95</f>
        <v>12.8</v>
      </c>
      <c r="BJ95" s="26">
        <f t="shared" si="2"/>
        <v>15.238095238095237</v>
      </c>
      <c r="BK95" s="14"/>
      <c r="BL95" s="1">
        <f t="shared" si="3"/>
        <v>1.2281468736928205</v>
      </c>
      <c r="BM95" s="1">
        <f t="shared" si="4"/>
        <v>21.39784946236559</v>
      </c>
      <c r="BN95" s="1">
        <f t="shared" si="5"/>
        <v>2.8699999999999997</v>
      </c>
      <c r="BO95" s="1">
        <f t="shared" si="6"/>
        <v>43.706341351743</v>
      </c>
      <c r="BP95" s="27">
        <v>0.70399</v>
      </c>
      <c r="BQ95" s="14"/>
      <c r="BR95" s="39"/>
      <c r="BS95" s="14"/>
      <c r="BT95" s="14"/>
      <c r="BU95" s="14"/>
      <c r="BV95" s="16"/>
      <c r="BY95" s="13"/>
      <c r="BZ95" s="13"/>
      <c r="CA95" s="13"/>
      <c r="CB95" s="13"/>
      <c r="CC95" s="13"/>
      <c r="CD95" s="13"/>
      <c r="CE95" s="13"/>
      <c r="CF95" s="13"/>
      <c r="CG95" s="13"/>
      <c r="CH95" s="13"/>
      <c r="CI95" s="13"/>
      <c r="CJ95" s="13"/>
      <c r="CK95" s="1">
        <f>AO95/28</f>
        <v>0.75</v>
      </c>
      <c r="CL95" s="26"/>
      <c r="CM95" s="26"/>
    </row>
    <row r="96" spans="1:91" s="1" customFormat="1" ht="13.5">
      <c r="A96" s="30" t="s">
        <v>457</v>
      </c>
      <c r="B96" s="1">
        <v>-8.23</v>
      </c>
      <c r="C96" s="1">
        <v>115.37</v>
      </c>
      <c r="D96" s="1">
        <v>0</v>
      </c>
      <c r="E96" s="1">
        <v>3</v>
      </c>
      <c r="F96" s="1" t="s">
        <v>460</v>
      </c>
      <c r="G96" s="1">
        <v>63.8</v>
      </c>
      <c r="H96" s="1">
        <v>0.52</v>
      </c>
      <c r="I96" s="1">
        <v>16.98</v>
      </c>
      <c r="J96" s="14"/>
      <c r="K96" s="1">
        <v>5.2</v>
      </c>
      <c r="L96" s="14"/>
      <c r="M96" s="13">
        <v>0</v>
      </c>
      <c r="N96" s="1">
        <v>1.78</v>
      </c>
      <c r="O96" s="1">
        <v>5.1</v>
      </c>
      <c r="P96" s="1">
        <v>3.95</v>
      </c>
      <c r="Q96" s="1">
        <v>2.41</v>
      </c>
      <c r="R96" s="1">
        <v>0.2</v>
      </c>
      <c r="S96" s="1">
        <v>0.74</v>
      </c>
      <c r="U96" s="1">
        <f>SUM(M96:R96)+K96+I96+H96+G96</f>
        <v>99.94</v>
      </c>
      <c r="V96" s="1">
        <v>62.6</v>
      </c>
      <c r="W96" s="1">
        <v>420</v>
      </c>
      <c r="Y96" s="1">
        <v>381</v>
      </c>
      <c r="Z96" s="1">
        <v>184</v>
      </c>
      <c r="AO96" s="1">
        <v>34</v>
      </c>
      <c r="AP96" s="1">
        <v>11</v>
      </c>
      <c r="AR96" s="1">
        <v>3.4</v>
      </c>
      <c r="AS96" s="1">
        <v>9.8</v>
      </c>
      <c r="AT96" s="1">
        <v>74</v>
      </c>
      <c r="AU96" s="1">
        <v>37</v>
      </c>
      <c r="BC96" s="13">
        <f t="shared" si="0"/>
        <v>11.205882352941176</v>
      </c>
      <c r="BD96" s="1">
        <f t="shared" si="1"/>
        <v>2.0706521739130435</v>
      </c>
      <c r="BE96" s="13">
        <f>W96/Z96</f>
        <v>2.282608695652174</v>
      </c>
      <c r="BF96" s="14"/>
      <c r="BG96" s="14"/>
      <c r="BH96" s="14"/>
      <c r="BI96" s="13">
        <f>AT96/AP96</f>
        <v>6.7272727272727275</v>
      </c>
      <c r="BJ96" s="26">
        <f t="shared" si="2"/>
        <v>2.176470588235294</v>
      </c>
      <c r="BK96" s="14"/>
      <c r="BL96" s="1">
        <f t="shared" si="3"/>
        <v>1.082415983240389</v>
      </c>
      <c r="BM96" s="1">
        <f t="shared" si="4"/>
        <v>32.65384615384615</v>
      </c>
      <c r="BN96" s="1">
        <f t="shared" si="5"/>
        <v>2.9213483146067416</v>
      </c>
      <c r="BO96" s="1">
        <f t="shared" si="6"/>
        <v>43.27053253494812</v>
      </c>
      <c r="BP96" s="14"/>
      <c r="BQ96" s="14"/>
      <c r="BR96" s="39"/>
      <c r="BS96" s="14"/>
      <c r="BT96" s="14"/>
      <c r="BU96" s="14"/>
      <c r="BV96" s="16"/>
      <c r="BY96" s="13"/>
      <c r="BZ96" s="13"/>
      <c r="CA96" s="13"/>
      <c r="CB96" s="13"/>
      <c r="CC96" s="13"/>
      <c r="CD96" s="13"/>
      <c r="CE96" s="13"/>
      <c r="CF96" s="13"/>
      <c r="CG96" s="13"/>
      <c r="CH96" s="13"/>
      <c r="CI96" s="13"/>
      <c r="CJ96" s="13"/>
      <c r="CK96" s="1">
        <f>AO96/28</f>
        <v>1.2142857142857142</v>
      </c>
      <c r="CL96" s="26"/>
      <c r="CM96" s="26"/>
    </row>
    <row r="97" spans="1:91" s="1" customFormat="1" ht="13.5">
      <c r="A97" s="30" t="s">
        <v>457</v>
      </c>
      <c r="B97" s="1">
        <v>-8.23</v>
      </c>
      <c r="C97" s="1">
        <v>115.37</v>
      </c>
      <c r="D97" s="1">
        <v>0</v>
      </c>
      <c r="E97" s="1">
        <v>3</v>
      </c>
      <c r="F97" s="1" t="s">
        <v>461</v>
      </c>
      <c r="G97" s="1">
        <v>65.9</v>
      </c>
      <c r="H97" s="1">
        <v>0.6</v>
      </c>
      <c r="I97" s="1">
        <v>15.7</v>
      </c>
      <c r="J97" s="14"/>
      <c r="K97" s="1">
        <v>5.5</v>
      </c>
      <c r="L97" s="14"/>
      <c r="M97" s="13">
        <v>0.15</v>
      </c>
      <c r="N97" s="1">
        <v>0.92</v>
      </c>
      <c r="O97" s="1">
        <v>3.01</v>
      </c>
      <c r="P97" s="1">
        <v>5.3</v>
      </c>
      <c r="Q97" s="1">
        <v>2.7</v>
      </c>
      <c r="R97" s="1">
        <v>0.17</v>
      </c>
      <c r="U97" s="1">
        <f>SUM(M97:R97)+K97+I97+H97+G97</f>
        <v>99.95000000000002</v>
      </c>
      <c r="V97" s="1">
        <v>58.2</v>
      </c>
      <c r="Y97" s="1">
        <v>248</v>
      </c>
      <c r="Z97" s="1">
        <v>177</v>
      </c>
      <c r="AO97" s="1">
        <v>42</v>
      </c>
      <c r="AQ97" s="13"/>
      <c r="BC97" s="13">
        <f t="shared" si="0"/>
        <v>5.904761904761905</v>
      </c>
      <c r="BD97" s="1">
        <f t="shared" si="1"/>
        <v>1.4011299435028248</v>
      </c>
      <c r="BE97" s="14"/>
      <c r="BF97" s="14"/>
      <c r="BG97" s="14"/>
      <c r="BH97" s="14"/>
      <c r="BI97" s="14"/>
      <c r="BJ97" s="14"/>
      <c r="BK97" s="14"/>
      <c r="BL97" s="1">
        <f t="shared" si="3"/>
        <v>1.0900783867154804</v>
      </c>
      <c r="BM97" s="1">
        <f t="shared" si="4"/>
        <v>26.166666666666668</v>
      </c>
      <c r="BN97" s="1">
        <f t="shared" si="5"/>
        <v>5.978260869565217</v>
      </c>
      <c r="BO97" s="1">
        <f t="shared" si="6"/>
        <v>27.15235618446499</v>
      </c>
      <c r="BP97" s="27">
        <v>0.70407</v>
      </c>
      <c r="BQ97" s="14"/>
      <c r="BR97" s="39"/>
      <c r="BS97" s="14"/>
      <c r="BT97" s="14"/>
      <c r="BU97" s="14"/>
      <c r="BV97" s="16"/>
      <c r="BY97" s="13"/>
      <c r="BZ97" s="13"/>
      <c r="CA97" s="13"/>
      <c r="CB97" s="13"/>
      <c r="CC97" s="13"/>
      <c r="CD97" s="13"/>
      <c r="CE97" s="13"/>
      <c r="CF97" s="13"/>
      <c r="CG97" s="13"/>
      <c r="CH97" s="13"/>
      <c r="CI97" s="13"/>
      <c r="CJ97" s="13"/>
      <c r="CK97" s="1">
        <f>AO97/28</f>
        <v>1.5</v>
      </c>
      <c r="CL97" s="26"/>
      <c r="CM97" s="26"/>
    </row>
    <row r="98" spans="1:91" s="1" customFormat="1" ht="13.5">
      <c r="A98" s="30" t="s">
        <v>457</v>
      </c>
      <c r="B98" s="1">
        <v>-8.23</v>
      </c>
      <c r="C98" s="1">
        <v>115.37</v>
      </c>
      <c r="D98" s="1">
        <v>0</v>
      </c>
      <c r="E98" s="1">
        <v>3</v>
      </c>
      <c r="F98" s="1" t="s">
        <v>462</v>
      </c>
      <c r="G98" s="1">
        <v>66.4</v>
      </c>
      <c r="H98" s="1">
        <v>0.62</v>
      </c>
      <c r="I98" s="1">
        <v>15.61</v>
      </c>
      <c r="J98" s="14"/>
      <c r="K98" s="1">
        <v>5.3</v>
      </c>
      <c r="L98" s="14"/>
      <c r="M98" s="13">
        <v>0</v>
      </c>
      <c r="N98" s="1">
        <v>0.85</v>
      </c>
      <c r="O98" s="1">
        <v>2.91</v>
      </c>
      <c r="P98" s="1">
        <v>5.31</v>
      </c>
      <c r="Q98" s="1">
        <v>2.82</v>
      </c>
      <c r="R98" s="1">
        <v>0.16</v>
      </c>
      <c r="S98" s="1">
        <v>0.28</v>
      </c>
      <c r="U98" s="1">
        <f>SUM(M98:R98)+K98+I98+H98+G98</f>
        <v>99.98</v>
      </c>
      <c r="V98" s="1">
        <v>58.5</v>
      </c>
      <c r="W98" s="1">
        <v>460</v>
      </c>
      <c r="Y98" s="1">
        <v>236</v>
      </c>
      <c r="Z98" s="1">
        <v>180</v>
      </c>
      <c r="AO98" s="1">
        <v>41</v>
      </c>
      <c r="AP98" s="1">
        <v>15</v>
      </c>
      <c r="AQ98" s="13" t="s">
        <v>463</v>
      </c>
      <c r="AR98" s="1">
        <v>2.1</v>
      </c>
      <c r="AS98" s="1">
        <v>3.8</v>
      </c>
      <c r="AT98" s="1">
        <v>10</v>
      </c>
      <c r="AU98" s="1">
        <v>16</v>
      </c>
      <c r="BC98" s="13">
        <f t="shared" si="0"/>
        <v>5.7560975609756095</v>
      </c>
      <c r="BD98" s="1">
        <f t="shared" si="1"/>
        <v>1.3111111111111111</v>
      </c>
      <c r="BE98" s="13">
        <f aca="true" t="shared" si="7" ref="BE98:BE107">W98/Z98</f>
        <v>2.5555555555555554</v>
      </c>
      <c r="BF98" s="14"/>
      <c r="BG98" s="14"/>
      <c r="BH98" s="14"/>
      <c r="BI98" s="13">
        <f aca="true" t="shared" si="8" ref="BI98:BI107">AT98/AP98</f>
        <v>0.6666666666666666</v>
      </c>
      <c r="BJ98" s="26">
        <f t="shared" si="2"/>
        <v>0.24390243902439024</v>
      </c>
      <c r="BK98" s="14"/>
      <c r="BL98" s="1">
        <f t="shared" si="3"/>
        <v>1.0940907740581105</v>
      </c>
      <c r="BM98" s="1">
        <f t="shared" si="4"/>
        <v>25.177419354838708</v>
      </c>
      <c r="BN98" s="1">
        <f t="shared" si="5"/>
        <v>6.235294117647059</v>
      </c>
      <c r="BO98" s="1">
        <f t="shared" si="6"/>
        <v>26.32775532164388</v>
      </c>
      <c r="BP98" s="14"/>
      <c r="BQ98" s="14"/>
      <c r="BR98" s="39"/>
      <c r="BS98" s="14"/>
      <c r="BT98" s="14"/>
      <c r="BU98" s="14"/>
      <c r="BV98" s="16"/>
      <c r="BY98" s="13"/>
      <c r="BZ98" s="13"/>
      <c r="CA98" s="13"/>
      <c r="CB98" s="13"/>
      <c r="CC98" s="13"/>
      <c r="CD98" s="13"/>
      <c r="CE98" s="13"/>
      <c r="CF98" s="13"/>
      <c r="CG98" s="13"/>
      <c r="CH98" s="13"/>
      <c r="CI98" s="13"/>
      <c r="CJ98" s="13"/>
      <c r="CK98" s="1">
        <f>AO98/28</f>
        <v>1.4642857142857142</v>
      </c>
      <c r="CL98" s="26"/>
      <c r="CM98" s="26"/>
    </row>
    <row r="99" spans="1:91" s="1" customFormat="1" ht="13.5">
      <c r="A99" s="29" t="s">
        <v>464</v>
      </c>
      <c r="B99" s="1">
        <v>-8.24</v>
      </c>
      <c r="C99" s="1">
        <v>115.37</v>
      </c>
      <c r="D99" s="1">
        <v>0</v>
      </c>
      <c r="E99" s="1">
        <v>2</v>
      </c>
      <c r="F99" s="1" t="s">
        <v>465</v>
      </c>
      <c r="G99" s="1">
        <v>48.83</v>
      </c>
      <c r="H99" s="1">
        <v>1.02</v>
      </c>
      <c r="I99" s="1">
        <v>17.62</v>
      </c>
      <c r="J99" s="14"/>
      <c r="K99" s="1">
        <v>10.906145955187618</v>
      </c>
      <c r="L99" s="14"/>
      <c r="M99" s="1">
        <v>0.22</v>
      </c>
      <c r="N99" s="1">
        <v>5.78</v>
      </c>
      <c r="O99" s="1">
        <v>10.33</v>
      </c>
      <c r="P99" s="1">
        <v>2.79</v>
      </c>
      <c r="Q99" s="1">
        <v>0.6</v>
      </c>
      <c r="R99" s="1">
        <v>0.14</v>
      </c>
      <c r="T99" s="1">
        <v>0</v>
      </c>
      <c r="U99" s="1">
        <v>99.4</v>
      </c>
      <c r="V99" s="1">
        <v>8</v>
      </c>
      <c r="W99" s="1">
        <v>178</v>
      </c>
      <c r="X99" s="1">
        <v>2</v>
      </c>
      <c r="Y99" s="1">
        <v>417</v>
      </c>
      <c r="Z99" s="1">
        <v>41</v>
      </c>
      <c r="AA99" s="1">
        <v>7</v>
      </c>
      <c r="AB99" s="1">
        <v>15</v>
      </c>
      <c r="AD99" s="1">
        <v>10</v>
      </c>
      <c r="AO99" s="1">
        <v>16</v>
      </c>
      <c r="AP99" s="1">
        <v>33</v>
      </c>
      <c r="AQ99" s="1">
        <v>25</v>
      </c>
      <c r="AR99" s="1">
        <v>35</v>
      </c>
      <c r="AT99" s="1">
        <v>383</v>
      </c>
      <c r="BC99" s="1">
        <f t="shared" si="0"/>
        <v>26.0625</v>
      </c>
      <c r="BD99" s="1">
        <f t="shared" si="1"/>
        <v>10.170731707317072</v>
      </c>
      <c r="BE99" s="1">
        <f t="shared" si="7"/>
        <v>4.341463414634147</v>
      </c>
      <c r="BF99" s="25">
        <f aca="true" t="shared" si="9" ref="BF99:BF121">X99/Z99</f>
        <v>0.04878048780487805</v>
      </c>
      <c r="BG99" s="26">
        <f aca="true" t="shared" si="10" ref="BG99:BG121">X99/AO99</f>
        <v>0.125</v>
      </c>
      <c r="BH99" s="14"/>
      <c r="BI99" s="1">
        <f t="shared" si="8"/>
        <v>11.606060606060606</v>
      </c>
      <c r="BJ99" s="26">
        <f t="shared" si="2"/>
        <v>23.9375</v>
      </c>
      <c r="BK99" s="14"/>
      <c r="BL99" s="1">
        <f t="shared" si="3"/>
        <v>1.3632762643370804</v>
      </c>
      <c r="BM99" s="1">
        <f t="shared" si="4"/>
        <v>17.274509803921568</v>
      </c>
      <c r="BN99" s="1">
        <f t="shared" si="5"/>
        <v>1.886876462835228</v>
      </c>
      <c r="BO99" s="1">
        <f t="shared" si="6"/>
        <v>54.14795833303635</v>
      </c>
      <c r="BP99" s="14"/>
      <c r="BQ99" s="14"/>
      <c r="BR99" s="39"/>
      <c r="BS99" s="14"/>
      <c r="BT99" s="14"/>
      <c r="BU99" s="14"/>
      <c r="BV99" s="16"/>
      <c r="BW99" s="1">
        <f>AA99/2.5</f>
        <v>2.8</v>
      </c>
      <c r="BX99" s="1">
        <f>AB99/7.5</f>
        <v>2</v>
      </c>
      <c r="BZ99" s="1">
        <f>AD99/7.4</f>
        <v>1.3513513513513513</v>
      </c>
      <c r="CK99" s="1">
        <f>AO99/28</f>
        <v>0.5714285714285714</v>
      </c>
      <c r="CL99" s="11"/>
      <c r="CM99" s="11"/>
    </row>
    <row r="100" spans="1:91" s="1" customFormat="1" ht="13.5">
      <c r="A100" s="29" t="s">
        <v>464</v>
      </c>
      <c r="B100" s="1">
        <v>-8.24</v>
      </c>
      <c r="C100" s="1">
        <v>115.37</v>
      </c>
      <c r="D100" s="1">
        <v>0</v>
      </c>
      <c r="E100" s="1">
        <v>2</v>
      </c>
      <c r="F100" s="1" t="s">
        <v>466</v>
      </c>
      <c r="G100" s="1">
        <v>55.18</v>
      </c>
      <c r="H100" s="1">
        <v>1.29</v>
      </c>
      <c r="I100" s="1">
        <v>16.09</v>
      </c>
      <c r="J100" s="14"/>
      <c r="K100" s="1">
        <v>9.68235399982003</v>
      </c>
      <c r="L100" s="14"/>
      <c r="M100" s="1">
        <v>0.25</v>
      </c>
      <c r="N100" s="1">
        <v>2.95</v>
      </c>
      <c r="O100" s="1">
        <v>6.92</v>
      </c>
      <c r="P100" s="1">
        <v>3.89</v>
      </c>
      <c r="Q100" s="1">
        <v>2.11</v>
      </c>
      <c r="R100" s="1">
        <v>0.47</v>
      </c>
      <c r="T100" s="1">
        <v>0</v>
      </c>
      <c r="U100" s="1">
        <v>99.84</v>
      </c>
      <c r="V100" s="1">
        <v>49</v>
      </c>
      <c r="W100" s="1">
        <v>369</v>
      </c>
      <c r="X100" s="1">
        <v>9</v>
      </c>
      <c r="Y100" s="1">
        <v>362</v>
      </c>
      <c r="Z100" s="1">
        <v>159</v>
      </c>
      <c r="AA100" s="1">
        <v>19</v>
      </c>
      <c r="AB100" s="1">
        <v>45</v>
      </c>
      <c r="AD100" s="1">
        <v>27</v>
      </c>
      <c r="AO100" s="1">
        <v>40</v>
      </c>
      <c r="AP100" s="1">
        <v>30</v>
      </c>
      <c r="AQ100" s="1">
        <v>5</v>
      </c>
      <c r="AR100" s="1">
        <v>11</v>
      </c>
      <c r="AT100" s="1">
        <v>230</v>
      </c>
      <c r="BC100" s="1">
        <f t="shared" si="0"/>
        <v>9.05</v>
      </c>
      <c r="BD100" s="1">
        <f t="shared" si="1"/>
        <v>2.2767295597484276</v>
      </c>
      <c r="BE100" s="1">
        <f t="shared" si="7"/>
        <v>2.3207547169811322</v>
      </c>
      <c r="BF100" s="25">
        <f t="shared" si="9"/>
        <v>0.05660377358490566</v>
      </c>
      <c r="BG100" s="26">
        <f t="shared" si="10"/>
        <v>0.225</v>
      </c>
      <c r="BH100" s="14"/>
      <c r="BI100" s="1">
        <f t="shared" si="8"/>
        <v>7.666666666666667</v>
      </c>
      <c r="BJ100" s="26">
        <f t="shared" si="2"/>
        <v>5.75</v>
      </c>
      <c r="BK100" s="14"/>
      <c r="BL100" s="1">
        <f t="shared" si="3"/>
        <v>1.321631574495444</v>
      </c>
      <c r="BM100" s="1">
        <f t="shared" si="4"/>
        <v>12.472868217054263</v>
      </c>
      <c r="BN100" s="1">
        <f t="shared" si="5"/>
        <v>3.282153898244078</v>
      </c>
      <c r="BO100" s="1">
        <f t="shared" si="6"/>
        <v>40.43730887067453</v>
      </c>
      <c r="BP100" s="14"/>
      <c r="BQ100" s="14"/>
      <c r="BR100" s="39"/>
      <c r="BS100" s="14"/>
      <c r="BT100" s="14"/>
      <c r="BU100" s="14"/>
      <c r="BV100" s="16"/>
      <c r="BW100" s="1">
        <f>AA100/2.5</f>
        <v>7.6</v>
      </c>
      <c r="BX100" s="1">
        <f>AB100/7.5</f>
        <v>6</v>
      </c>
      <c r="BZ100" s="1">
        <f>AD100/7.4</f>
        <v>3.6486486486486487</v>
      </c>
      <c r="CK100" s="1">
        <f>AO100/28</f>
        <v>1.4285714285714286</v>
      </c>
      <c r="CL100" s="11"/>
      <c r="CM100" s="11"/>
    </row>
    <row r="101" spans="1:91" s="1" customFormat="1" ht="13.5">
      <c r="A101" s="29" t="s">
        <v>464</v>
      </c>
      <c r="B101" s="1">
        <v>-8.24</v>
      </c>
      <c r="C101" s="1">
        <v>115.37</v>
      </c>
      <c r="D101" s="1">
        <v>0</v>
      </c>
      <c r="E101" s="1">
        <v>2</v>
      </c>
      <c r="F101" s="1" t="s">
        <v>467</v>
      </c>
      <c r="G101" s="1">
        <v>58.58</v>
      </c>
      <c r="H101" s="1">
        <v>1.33</v>
      </c>
      <c r="I101" s="1">
        <v>15.29</v>
      </c>
      <c r="J101" s="14"/>
      <c r="K101" s="1">
        <v>8.458562044452444</v>
      </c>
      <c r="L101" s="14"/>
      <c r="M101" s="1">
        <v>0.23</v>
      </c>
      <c r="N101" s="1">
        <v>1.8</v>
      </c>
      <c r="O101" s="1">
        <v>5.06</v>
      </c>
      <c r="P101" s="1">
        <v>3.51</v>
      </c>
      <c r="Q101" s="1">
        <v>3.38</v>
      </c>
      <c r="R101" s="1">
        <v>0.61</v>
      </c>
      <c r="T101" s="1">
        <v>0.01</v>
      </c>
      <c r="U101" s="1">
        <v>99.7</v>
      </c>
      <c r="V101" s="1">
        <v>97</v>
      </c>
      <c r="W101" s="1">
        <v>581</v>
      </c>
      <c r="X101" s="1">
        <v>17</v>
      </c>
      <c r="Y101" s="1">
        <v>326</v>
      </c>
      <c r="Z101" s="1">
        <v>318</v>
      </c>
      <c r="AA101" s="1">
        <v>38</v>
      </c>
      <c r="AB101" s="1">
        <v>88</v>
      </c>
      <c r="AD101" s="1">
        <v>49</v>
      </c>
      <c r="AO101" s="1">
        <v>66</v>
      </c>
      <c r="AP101" s="1">
        <v>26</v>
      </c>
      <c r="AQ101" s="1">
        <v>3</v>
      </c>
      <c r="AR101" s="1">
        <v>7</v>
      </c>
      <c r="AT101" s="1">
        <v>26</v>
      </c>
      <c r="BC101" s="1">
        <f t="shared" si="0"/>
        <v>4.9393939393939394</v>
      </c>
      <c r="BD101" s="1">
        <f t="shared" si="1"/>
        <v>1.0251572327044025</v>
      </c>
      <c r="BE101" s="1">
        <f t="shared" si="7"/>
        <v>1.8270440251572326</v>
      </c>
      <c r="BF101" s="25">
        <f t="shared" si="9"/>
        <v>0.05345911949685535</v>
      </c>
      <c r="BG101" s="26">
        <f t="shared" si="10"/>
        <v>0.25757575757575757</v>
      </c>
      <c r="BH101" s="14"/>
      <c r="BI101" s="1">
        <f t="shared" si="8"/>
        <v>1</v>
      </c>
      <c r="BJ101" s="26">
        <f t="shared" si="2"/>
        <v>0.3939393939393939</v>
      </c>
      <c r="BK101" s="14"/>
      <c r="BL101" s="1">
        <f t="shared" si="3"/>
        <v>1.2186277831702041</v>
      </c>
      <c r="BM101" s="1">
        <f t="shared" si="4"/>
        <v>11.496240601503757</v>
      </c>
      <c r="BN101" s="1">
        <f t="shared" si="5"/>
        <v>4.699201135806914</v>
      </c>
      <c r="BO101" s="1">
        <f t="shared" si="6"/>
        <v>32.16565886482897</v>
      </c>
      <c r="BP101" s="14"/>
      <c r="BQ101" s="14"/>
      <c r="BR101" s="39"/>
      <c r="BS101" s="14"/>
      <c r="BT101" s="14"/>
      <c r="BU101" s="14"/>
      <c r="BV101" s="16"/>
      <c r="BW101" s="1">
        <f>AA101/2.5</f>
        <v>15.2</v>
      </c>
      <c r="BX101" s="1">
        <f>AB101/7.5</f>
        <v>11.733333333333333</v>
      </c>
      <c r="BZ101" s="1">
        <f>AD101/7.4</f>
        <v>6.621621621621621</v>
      </c>
      <c r="CK101" s="1">
        <f>AO101/28</f>
        <v>2.357142857142857</v>
      </c>
      <c r="CL101" s="11"/>
      <c r="CM101" s="11"/>
    </row>
    <row r="102" spans="1:91" s="1" customFormat="1" ht="13.5">
      <c r="A102" s="29" t="s">
        <v>464</v>
      </c>
      <c r="B102" s="1">
        <v>-8.24</v>
      </c>
      <c r="C102" s="1">
        <v>115.37</v>
      </c>
      <c r="D102" s="1">
        <v>0.0232</v>
      </c>
      <c r="E102" s="1">
        <v>0.0242</v>
      </c>
      <c r="F102" s="1" t="s">
        <v>468</v>
      </c>
      <c r="G102" s="1">
        <v>61.69</v>
      </c>
      <c r="H102" s="1">
        <v>0.79</v>
      </c>
      <c r="I102" s="1">
        <v>16.09</v>
      </c>
      <c r="J102" s="14"/>
      <c r="K102" s="1">
        <v>5.974984252677045</v>
      </c>
      <c r="L102" s="14"/>
      <c r="M102" s="1">
        <v>0.21</v>
      </c>
      <c r="N102" s="1">
        <v>1.43</v>
      </c>
      <c r="O102" s="1">
        <v>3.98</v>
      </c>
      <c r="P102" s="1">
        <v>5.23</v>
      </c>
      <c r="Q102" s="1">
        <v>2.32</v>
      </c>
      <c r="R102" s="1">
        <v>0.31</v>
      </c>
      <c r="T102" s="1">
        <v>0.55</v>
      </c>
      <c r="U102" s="1">
        <v>99.59</v>
      </c>
      <c r="V102" s="1">
        <v>47</v>
      </c>
      <c r="W102" s="1">
        <v>444</v>
      </c>
      <c r="X102" s="1">
        <v>9</v>
      </c>
      <c r="Y102" s="1">
        <v>295</v>
      </c>
      <c r="Z102" s="1">
        <v>153</v>
      </c>
      <c r="AA102" s="1">
        <v>18</v>
      </c>
      <c r="AB102" s="1">
        <v>43</v>
      </c>
      <c r="AD102" s="1">
        <v>25</v>
      </c>
      <c r="AO102" s="1">
        <v>36</v>
      </c>
      <c r="AP102" s="1">
        <v>17</v>
      </c>
      <c r="AQ102" s="1">
        <v>2</v>
      </c>
      <c r="AR102" s="1">
        <v>2</v>
      </c>
      <c r="AT102" s="1">
        <v>42</v>
      </c>
      <c r="BC102" s="1">
        <f t="shared" si="0"/>
        <v>8.194444444444445</v>
      </c>
      <c r="BD102" s="1">
        <f t="shared" si="1"/>
        <v>1.9281045751633987</v>
      </c>
      <c r="BE102" s="1">
        <f t="shared" si="7"/>
        <v>2.9019607843137254</v>
      </c>
      <c r="BF102" s="25">
        <f t="shared" si="9"/>
        <v>0.058823529411764705</v>
      </c>
      <c r="BG102" s="26">
        <f t="shared" si="10"/>
        <v>0.25</v>
      </c>
      <c r="BH102" s="14"/>
      <c r="BI102" s="1">
        <f t="shared" si="8"/>
        <v>2.4705882352941178</v>
      </c>
      <c r="BJ102" s="26">
        <f t="shared" si="2"/>
        <v>1.1666666666666667</v>
      </c>
      <c r="BK102" s="14"/>
      <c r="BL102" s="1">
        <f t="shared" si="3"/>
        <v>1.1405451529524255</v>
      </c>
      <c r="BM102" s="1">
        <f t="shared" si="4"/>
        <v>20.367088607594937</v>
      </c>
      <c r="BN102" s="1">
        <f t="shared" si="5"/>
        <v>4.178310666207723</v>
      </c>
      <c r="BO102" s="1">
        <f t="shared" si="6"/>
        <v>34.78090693825393</v>
      </c>
      <c r="BP102" s="14"/>
      <c r="BQ102" s="14"/>
      <c r="BR102" s="39"/>
      <c r="BS102" s="14"/>
      <c r="BT102" s="14"/>
      <c r="BU102" s="14"/>
      <c r="BV102" s="16"/>
      <c r="BW102" s="1">
        <f>AA102/2.5</f>
        <v>7.2</v>
      </c>
      <c r="BX102" s="1">
        <f>AB102/7.5</f>
        <v>5.733333333333333</v>
      </c>
      <c r="BZ102" s="1">
        <f>AD102/7.4</f>
        <v>3.378378378378378</v>
      </c>
      <c r="CK102" s="1">
        <f>AO102/28</f>
        <v>1.2857142857142858</v>
      </c>
      <c r="CL102" s="11"/>
      <c r="CM102" s="11"/>
    </row>
    <row r="103" spans="1:91" s="1" customFormat="1" ht="13.5">
      <c r="A103" s="29" t="s">
        <v>464</v>
      </c>
      <c r="B103" s="1">
        <v>-8.24</v>
      </c>
      <c r="C103" s="1">
        <v>115.37</v>
      </c>
      <c r="D103" s="1">
        <v>0.0232</v>
      </c>
      <c r="E103" s="1">
        <v>0.0242</v>
      </c>
      <c r="F103" s="1" t="s">
        <v>469</v>
      </c>
      <c r="G103" s="1">
        <v>64.59</v>
      </c>
      <c r="H103" s="1">
        <v>0.77</v>
      </c>
      <c r="I103" s="1">
        <v>16.18</v>
      </c>
      <c r="J103" s="14"/>
      <c r="K103" s="1">
        <v>5.2461081616125265</v>
      </c>
      <c r="L103" s="14"/>
      <c r="M103" s="1">
        <v>0.22</v>
      </c>
      <c r="N103" s="1">
        <v>1.16</v>
      </c>
      <c r="O103" s="1">
        <v>3.25</v>
      </c>
      <c r="P103" s="1">
        <v>5.5</v>
      </c>
      <c r="Q103" s="1">
        <v>1.6</v>
      </c>
      <c r="R103" s="1">
        <v>0.28</v>
      </c>
      <c r="T103" s="1">
        <v>0.03</v>
      </c>
      <c r="U103" s="1">
        <v>99.48</v>
      </c>
      <c r="V103" s="1">
        <v>49</v>
      </c>
      <c r="W103" s="1">
        <v>437</v>
      </c>
      <c r="X103" s="1">
        <v>10</v>
      </c>
      <c r="Y103" s="1">
        <v>280</v>
      </c>
      <c r="Z103" s="1">
        <v>156</v>
      </c>
      <c r="AA103" s="1">
        <v>18</v>
      </c>
      <c r="AB103" s="1">
        <v>34</v>
      </c>
      <c r="AD103" s="1">
        <v>22</v>
      </c>
      <c r="AO103" s="1">
        <v>33</v>
      </c>
      <c r="AP103" s="1">
        <v>16</v>
      </c>
      <c r="AQ103" s="1">
        <v>2</v>
      </c>
      <c r="AR103" s="1">
        <v>4</v>
      </c>
      <c r="AT103" s="1">
        <v>18</v>
      </c>
      <c r="BC103" s="1">
        <f t="shared" si="0"/>
        <v>8.484848484848484</v>
      </c>
      <c r="BD103" s="1">
        <f t="shared" si="1"/>
        <v>1.794871794871795</v>
      </c>
      <c r="BE103" s="1">
        <f t="shared" si="7"/>
        <v>2.801282051282051</v>
      </c>
      <c r="BF103" s="25">
        <f t="shared" si="9"/>
        <v>0.0641025641025641</v>
      </c>
      <c r="BG103" s="26">
        <f t="shared" si="10"/>
        <v>0.30303030303030304</v>
      </c>
      <c r="BH103" s="14"/>
      <c r="BI103" s="1">
        <f t="shared" si="8"/>
        <v>1.125</v>
      </c>
      <c r="BJ103" s="26">
        <f t="shared" si="2"/>
        <v>0.5454545454545454</v>
      </c>
      <c r="BK103" s="14"/>
      <c r="BL103" s="1">
        <f t="shared" si="3"/>
        <v>1.0314543109574796</v>
      </c>
      <c r="BM103" s="1">
        <f t="shared" si="4"/>
        <v>21.01298701298701</v>
      </c>
      <c r="BN103" s="1">
        <f t="shared" si="5"/>
        <v>4.522507035872868</v>
      </c>
      <c r="BO103" s="1">
        <f t="shared" si="6"/>
        <v>33.00755990315356</v>
      </c>
      <c r="BP103" s="14"/>
      <c r="BQ103" s="14"/>
      <c r="BR103" s="39"/>
      <c r="BS103" s="14"/>
      <c r="BT103" s="14"/>
      <c r="BU103" s="14"/>
      <c r="BV103" s="16"/>
      <c r="BW103" s="1">
        <f>AA103/2.5</f>
        <v>7.2</v>
      </c>
      <c r="BX103" s="1">
        <f>AB103/7.5</f>
        <v>4.533333333333333</v>
      </c>
      <c r="BZ103" s="1">
        <f>AD103/7.4</f>
        <v>2.972972972972973</v>
      </c>
      <c r="CK103" s="1">
        <f>AO103/28</f>
        <v>1.1785714285714286</v>
      </c>
      <c r="CL103" s="11"/>
      <c r="CM103" s="11"/>
    </row>
    <row r="104" spans="1:91" s="1" customFormat="1" ht="13.5">
      <c r="A104" s="29" t="s">
        <v>464</v>
      </c>
      <c r="B104" s="1">
        <v>-8.24</v>
      </c>
      <c r="C104" s="1">
        <v>115.37</v>
      </c>
      <c r="D104" s="1">
        <v>0.0232</v>
      </c>
      <c r="E104" s="1">
        <v>0.0242</v>
      </c>
      <c r="F104" s="1" t="s">
        <v>470</v>
      </c>
      <c r="G104" s="1">
        <v>65.83</v>
      </c>
      <c r="H104" s="1">
        <v>0.55</v>
      </c>
      <c r="I104" s="1">
        <v>15.25</v>
      </c>
      <c r="J104" s="14"/>
      <c r="K104" s="1">
        <v>4.247277962746333</v>
      </c>
      <c r="L104" s="14"/>
      <c r="M104" s="1">
        <v>0.18</v>
      </c>
      <c r="N104" s="1">
        <v>0.56</v>
      </c>
      <c r="O104" s="1">
        <v>2.05</v>
      </c>
      <c r="P104" s="1">
        <v>5.16</v>
      </c>
      <c r="Q104" s="1">
        <v>2.66</v>
      </c>
      <c r="R104" s="1">
        <v>0.14</v>
      </c>
      <c r="T104" s="1">
        <v>1.65</v>
      </c>
      <c r="U104" s="1">
        <v>99.29</v>
      </c>
      <c r="V104" s="1">
        <v>74</v>
      </c>
      <c r="W104" s="1">
        <v>518</v>
      </c>
      <c r="X104" s="1">
        <v>13</v>
      </c>
      <c r="Y104" s="1">
        <v>192</v>
      </c>
      <c r="Z104" s="1">
        <v>220</v>
      </c>
      <c r="AA104" s="1">
        <v>24</v>
      </c>
      <c r="AB104" s="1">
        <v>50</v>
      </c>
      <c r="AD104" s="1">
        <v>26</v>
      </c>
      <c r="AO104" s="1">
        <v>41</v>
      </c>
      <c r="AP104" s="1">
        <v>16</v>
      </c>
      <c r="AQ104" s="1">
        <v>2</v>
      </c>
      <c r="AR104" s="1">
        <v>2</v>
      </c>
      <c r="AT104" s="1">
        <v>6</v>
      </c>
      <c r="BC104" s="1">
        <f t="shared" si="0"/>
        <v>4.682926829268292</v>
      </c>
      <c r="BD104" s="1">
        <f t="shared" si="1"/>
        <v>0.8727272727272727</v>
      </c>
      <c r="BE104" s="1">
        <f t="shared" si="7"/>
        <v>2.3545454545454545</v>
      </c>
      <c r="BF104" s="25">
        <f t="shared" si="9"/>
        <v>0.05909090909090909</v>
      </c>
      <c r="BG104" s="26">
        <f t="shared" si="10"/>
        <v>0.3170731707317073</v>
      </c>
      <c r="BH104" s="14"/>
      <c r="BI104" s="1">
        <f t="shared" si="8"/>
        <v>0.375</v>
      </c>
      <c r="BJ104" s="26">
        <f t="shared" si="2"/>
        <v>0.14634146341463414</v>
      </c>
      <c r="BK104" s="14"/>
      <c r="BL104" s="1">
        <f t="shared" si="3"/>
        <v>0.9898478837411403</v>
      </c>
      <c r="BM104" s="1">
        <f t="shared" si="4"/>
        <v>27.727272727272727</v>
      </c>
      <c r="BN104" s="1">
        <f t="shared" si="5"/>
        <v>7.584424933475594</v>
      </c>
      <c r="BO104" s="1">
        <f t="shared" si="6"/>
        <v>22.707995032810874</v>
      </c>
      <c r="BP104" s="14"/>
      <c r="BQ104" s="14"/>
      <c r="BR104" s="39"/>
      <c r="BS104" s="14"/>
      <c r="BT104" s="14"/>
      <c r="BU104" s="14"/>
      <c r="BV104" s="16"/>
      <c r="BW104" s="1">
        <f>AA104/2.5</f>
        <v>9.6</v>
      </c>
      <c r="BX104" s="1">
        <f>AB104/7.5</f>
        <v>6.666666666666667</v>
      </c>
      <c r="BZ104" s="1">
        <f>AD104/7.4</f>
        <v>3.513513513513513</v>
      </c>
      <c r="CK104" s="1">
        <f>AO104/28</f>
        <v>1.4642857142857142</v>
      </c>
      <c r="CL104" s="11"/>
      <c r="CM104" s="11"/>
    </row>
    <row r="105" spans="1:91" s="1" customFormat="1" ht="13.5">
      <c r="A105" s="29" t="s">
        <v>464</v>
      </c>
      <c r="B105" s="1">
        <v>-8.24</v>
      </c>
      <c r="C105" s="1">
        <v>115.37</v>
      </c>
      <c r="D105" s="1">
        <v>0</v>
      </c>
      <c r="E105" s="1">
        <v>2</v>
      </c>
      <c r="F105" s="1" t="s">
        <v>471</v>
      </c>
      <c r="G105" s="1">
        <v>52.94</v>
      </c>
      <c r="H105" s="1">
        <v>1.02</v>
      </c>
      <c r="I105" s="1">
        <v>18.16</v>
      </c>
      <c r="J105" s="14"/>
      <c r="K105" s="1">
        <v>9.178439665256906</v>
      </c>
      <c r="L105" s="14"/>
      <c r="M105" s="1">
        <v>0.21</v>
      </c>
      <c r="N105" s="1">
        <v>3.62</v>
      </c>
      <c r="O105" s="1">
        <v>8.78</v>
      </c>
      <c r="P105" s="1">
        <v>3.63</v>
      </c>
      <c r="Q105" s="1">
        <v>1.29</v>
      </c>
      <c r="R105" s="1">
        <v>0.23</v>
      </c>
      <c r="T105" s="1">
        <v>0</v>
      </c>
      <c r="U105" s="1">
        <v>99.93</v>
      </c>
      <c r="V105" s="1">
        <v>22</v>
      </c>
      <c r="W105" s="1">
        <v>232</v>
      </c>
      <c r="X105" s="1">
        <v>5</v>
      </c>
      <c r="Y105" s="1">
        <v>428</v>
      </c>
      <c r="Z105" s="1">
        <v>78</v>
      </c>
      <c r="AA105" s="1">
        <v>16</v>
      </c>
      <c r="AB105" s="1">
        <v>24</v>
      </c>
      <c r="AD105" s="1">
        <v>15</v>
      </c>
      <c r="AO105" s="1">
        <v>22</v>
      </c>
      <c r="AP105" s="1">
        <v>27</v>
      </c>
      <c r="AQ105" s="1">
        <v>9</v>
      </c>
      <c r="AR105" s="1">
        <v>9</v>
      </c>
      <c r="AT105" s="1">
        <v>265</v>
      </c>
      <c r="BC105" s="1">
        <f t="shared" si="0"/>
        <v>19.454545454545453</v>
      </c>
      <c r="BD105" s="1">
        <f t="shared" si="1"/>
        <v>5.487179487179487</v>
      </c>
      <c r="BE105" s="1">
        <f t="shared" si="7"/>
        <v>2.9743589743589745</v>
      </c>
      <c r="BF105" s="25">
        <f t="shared" si="9"/>
        <v>0.0641025641025641</v>
      </c>
      <c r="BG105" s="26">
        <f t="shared" si="10"/>
        <v>0.22727272727272727</v>
      </c>
      <c r="BH105" s="14"/>
      <c r="BI105" s="1">
        <f t="shared" si="8"/>
        <v>9.814814814814815</v>
      </c>
      <c r="BJ105" s="26">
        <f t="shared" si="2"/>
        <v>12.045454545454545</v>
      </c>
      <c r="BK105" s="14"/>
      <c r="BL105" s="1">
        <f t="shared" si="3"/>
        <v>1.284775524708893</v>
      </c>
      <c r="BM105" s="1">
        <f t="shared" si="4"/>
        <v>17.80392156862745</v>
      </c>
      <c r="BN105" s="1">
        <f t="shared" si="5"/>
        <v>2.5354805705129575</v>
      </c>
      <c r="BO105" s="1">
        <f t="shared" si="6"/>
        <v>46.77548507299798</v>
      </c>
      <c r="BP105" s="14"/>
      <c r="BQ105" s="14"/>
      <c r="BR105" s="39"/>
      <c r="BS105" s="14"/>
      <c r="BT105" s="14"/>
      <c r="BU105" s="14"/>
      <c r="BV105" s="16"/>
      <c r="BW105" s="1">
        <f>AA105/2.5</f>
        <v>6.4</v>
      </c>
      <c r="BX105" s="1">
        <f>AB105/7.5</f>
        <v>3.2</v>
      </c>
      <c r="BZ105" s="1">
        <f>AD105/7.4</f>
        <v>2.0270270270270268</v>
      </c>
      <c r="CK105" s="1">
        <f>AO105/28</f>
        <v>0.7857142857142857</v>
      </c>
      <c r="CL105" s="11"/>
      <c r="CM105" s="11"/>
    </row>
    <row r="106" spans="1:91" s="1" customFormat="1" ht="13.5">
      <c r="A106" s="29" t="s">
        <v>464</v>
      </c>
      <c r="B106" s="1">
        <v>-8.24</v>
      </c>
      <c r="C106" s="1">
        <v>115.37</v>
      </c>
      <c r="D106" s="1">
        <v>0</v>
      </c>
      <c r="E106" s="1">
        <v>2</v>
      </c>
      <c r="F106" s="1" t="s">
        <v>472</v>
      </c>
      <c r="G106" s="1">
        <v>54.86</v>
      </c>
      <c r="H106" s="1">
        <v>1.03</v>
      </c>
      <c r="I106" s="1">
        <v>18.57</v>
      </c>
      <c r="J106" s="14"/>
      <c r="K106" s="1">
        <v>8.305588050031496</v>
      </c>
      <c r="L106" s="14"/>
      <c r="M106" s="1">
        <v>0.2</v>
      </c>
      <c r="N106" s="1">
        <v>2.68</v>
      </c>
      <c r="O106" s="1">
        <v>8.2</v>
      </c>
      <c r="P106" s="1">
        <v>3.81</v>
      </c>
      <c r="Q106" s="1">
        <v>0.94</v>
      </c>
      <c r="R106" s="1">
        <v>0.27</v>
      </c>
      <c r="T106" s="1">
        <v>0</v>
      </c>
      <c r="U106" s="1">
        <v>99.46</v>
      </c>
      <c r="V106" s="1">
        <v>23</v>
      </c>
      <c r="W106" s="1">
        <v>268</v>
      </c>
      <c r="X106" s="1">
        <v>6</v>
      </c>
      <c r="Y106" s="1">
        <v>431</v>
      </c>
      <c r="Z106" s="1">
        <v>89</v>
      </c>
      <c r="AA106" s="1">
        <v>14</v>
      </c>
      <c r="AB106" s="1">
        <v>26</v>
      </c>
      <c r="AD106" s="1">
        <v>18</v>
      </c>
      <c r="AO106" s="1">
        <v>26</v>
      </c>
      <c r="AP106" s="1">
        <v>27</v>
      </c>
      <c r="AQ106" s="1">
        <v>6</v>
      </c>
      <c r="AR106" s="1">
        <v>8</v>
      </c>
      <c r="AT106" s="1">
        <v>228</v>
      </c>
      <c r="BC106" s="1">
        <f t="shared" si="0"/>
        <v>16.576923076923077</v>
      </c>
      <c r="BD106" s="1">
        <f t="shared" si="1"/>
        <v>4.842696629213483</v>
      </c>
      <c r="BE106" s="1">
        <f t="shared" si="7"/>
        <v>3.0112359550561796</v>
      </c>
      <c r="BF106" s="25">
        <f t="shared" si="9"/>
        <v>0.06741573033707865</v>
      </c>
      <c r="BG106" s="26">
        <f t="shared" si="10"/>
        <v>0.23076923076923078</v>
      </c>
      <c r="BH106" s="14"/>
      <c r="BI106" s="1">
        <f t="shared" si="8"/>
        <v>8.444444444444445</v>
      </c>
      <c r="BJ106" s="26">
        <f t="shared" si="2"/>
        <v>8.76923076923077</v>
      </c>
      <c r="BK106" s="14"/>
      <c r="BL106" s="1">
        <f t="shared" si="3"/>
        <v>1.1951669663812592</v>
      </c>
      <c r="BM106" s="1">
        <f t="shared" si="4"/>
        <v>18.02912621359223</v>
      </c>
      <c r="BN106" s="1">
        <f t="shared" si="5"/>
        <v>3.0991000186684685</v>
      </c>
      <c r="BO106" s="1">
        <f t="shared" si="6"/>
        <v>41.826777395159546</v>
      </c>
      <c r="BP106" s="14"/>
      <c r="BQ106" s="14"/>
      <c r="BR106" s="39"/>
      <c r="BS106" s="14"/>
      <c r="BT106" s="14"/>
      <c r="BU106" s="14"/>
      <c r="BV106" s="16"/>
      <c r="BW106" s="1">
        <f>AA106/2.5</f>
        <v>5.6</v>
      </c>
      <c r="BX106" s="1">
        <f>AB106/7.5</f>
        <v>3.466666666666667</v>
      </c>
      <c r="BZ106" s="1">
        <f>AD106/7.4</f>
        <v>2.4324324324324325</v>
      </c>
      <c r="CK106" s="1">
        <f>AO106/28</f>
        <v>0.9285714285714286</v>
      </c>
      <c r="CL106" s="11"/>
      <c r="CM106" s="11"/>
    </row>
    <row r="107" spans="1:91" s="1" customFormat="1" ht="13.5">
      <c r="A107" s="30" t="s">
        <v>473</v>
      </c>
      <c r="B107" s="1">
        <v>-8.33</v>
      </c>
      <c r="C107" s="1">
        <v>115.5</v>
      </c>
      <c r="D107" s="1">
        <v>0</v>
      </c>
      <c r="E107" s="1">
        <v>3</v>
      </c>
      <c r="F107" s="1" t="s">
        <v>474</v>
      </c>
      <c r="G107" s="1">
        <v>50.4</v>
      </c>
      <c r="H107" s="1">
        <v>1.03</v>
      </c>
      <c r="I107" s="1">
        <v>19.26</v>
      </c>
      <c r="J107" s="14"/>
      <c r="K107" s="1">
        <v>10.3</v>
      </c>
      <c r="L107" s="14"/>
      <c r="M107" s="1">
        <v>0.17</v>
      </c>
      <c r="N107" s="1">
        <v>4.5</v>
      </c>
      <c r="O107" s="1">
        <v>9.79</v>
      </c>
      <c r="P107" s="1">
        <v>3.26</v>
      </c>
      <c r="Q107" s="1">
        <v>0.98</v>
      </c>
      <c r="R107" s="1">
        <v>0.23</v>
      </c>
      <c r="U107" s="1">
        <f aca="true" t="shared" si="11" ref="U107:U114">SUM(M107:R107)+K107+I107+H107+G107</f>
        <v>99.92</v>
      </c>
      <c r="V107" s="1">
        <v>18.1</v>
      </c>
      <c r="W107" s="1">
        <v>240</v>
      </c>
      <c r="X107" s="1">
        <v>3.8</v>
      </c>
      <c r="Y107" s="1">
        <v>510</v>
      </c>
      <c r="Z107" s="1">
        <v>76</v>
      </c>
      <c r="AA107" s="1">
        <v>11.5</v>
      </c>
      <c r="AB107" s="1">
        <v>25</v>
      </c>
      <c r="AC107" s="1">
        <v>3.75</v>
      </c>
      <c r="AD107" s="1">
        <v>17.3</v>
      </c>
      <c r="AE107" s="1">
        <v>4.12</v>
      </c>
      <c r="AF107" s="1">
        <v>1.39</v>
      </c>
      <c r="AG107" s="1">
        <v>4.23</v>
      </c>
      <c r="AH107" s="1">
        <v>0.73</v>
      </c>
      <c r="AI107" s="1">
        <v>4.26</v>
      </c>
      <c r="AJ107" s="1">
        <v>0.97</v>
      </c>
      <c r="AK107" s="1">
        <v>2.73</v>
      </c>
      <c r="AL107" s="1">
        <v>0.43</v>
      </c>
      <c r="AM107" s="1">
        <v>2.56</v>
      </c>
      <c r="AN107" s="1">
        <v>0.4</v>
      </c>
      <c r="AO107" s="1">
        <v>22</v>
      </c>
      <c r="AP107" s="1">
        <v>29</v>
      </c>
      <c r="AQ107" s="13">
        <v>16</v>
      </c>
      <c r="AR107" s="1">
        <v>9.1</v>
      </c>
      <c r="AS107" s="1">
        <v>32</v>
      </c>
      <c r="AT107" s="1">
        <v>420</v>
      </c>
      <c r="AU107" s="1">
        <v>100</v>
      </c>
      <c r="AW107" s="1">
        <v>4.8</v>
      </c>
      <c r="AX107" s="1">
        <v>0.57</v>
      </c>
      <c r="AY107" s="1">
        <v>1.9</v>
      </c>
      <c r="AZ107" s="1">
        <v>0.45</v>
      </c>
      <c r="BB107" s="1">
        <v>2.2</v>
      </c>
      <c r="BC107" s="13">
        <f t="shared" si="0"/>
        <v>23.181818181818183</v>
      </c>
      <c r="BD107" s="1">
        <f t="shared" si="1"/>
        <v>6.7105263157894735</v>
      </c>
      <c r="BE107" s="13">
        <f t="shared" si="7"/>
        <v>3.1578947368421053</v>
      </c>
      <c r="BF107" s="25">
        <f t="shared" si="9"/>
        <v>0.049999999999999996</v>
      </c>
      <c r="BG107" s="26">
        <f t="shared" si="10"/>
        <v>0.17272727272727273</v>
      </c>
      <c r="BH107" s="25">
        <f>AY107/Z107</f>
        <v>0.024999999999999998</v>
      </c>
      <c r="BI107" s="13">
        <f t="shared" si="8"/>
        <v>14.482758620689655</v>
      </c>
      <c r="BJ107" s="26">
        <f t="shared" si="2"/>
        <v>19.09090909090909</v>
      </c>
      <c r="BK107" s="26">
        <v>1.2099223366351917</v>
      </c>
      <c r="BL107" s="1">
        <f t="shared" si="3"/>
        <v>1.2577172706419273</v>
      </c>
      <c r="BM107" s="1">
        <f t="shared" si="4"/>
        <v>18.699029126213592</v>
      </c>
      <c r="BN107" s="1">
        <f t="shared" si="5"/>
        <v>2.288888888888889</v>
      </c>
      <c r="BO107" s="1">
        <f t="shared" si="6"/>
        <v>49.32896129614367</v>
      </c>
      <c r="BP107" s="27">
        <v>0.70395</v>
      </c>
      <c r="BQ107" s="14"/>
      <c r="BR107" s="39"/>
      <c r="BS107" s="14"/>
      <c r="BT107" s="14"/>
      <c r="BU107" s="14"/>
      <c r="BV107" s="16"/>
      <c r="BW107" s="1">
        <f>AA107/2.5</f>
        <v>4.6</v>
      </c>
      <c r="BX107" s="1">
        <f>AB107/7.5</f>
        <v>3.3333333333333335</v>
      </c>
      <c r="BY107" s="13"/>
      <c r="BZ107" s="1">
        <f>AD107/7.4</f>
        <v>2.3378378378378377</v>
      </c>
      <c r="CA107" s="1">
        <f>AE107/2.63</f>
        <v>1.5665399239543727</v>
      </c>
      <c r="CB107" s="1">
        <f>AF107/1.02</f>
        <v>1.3627450980392155</v>
      </c>
      <c r="CC107" s="1">
        <f>AG107/3.68</f>
        <v>1.1494565217391306</v>
      </c>
      <c r="CD107" s="1">
        <f>AH107/0.67</f>
        <v>1.08955223880597</v>
      </c>
      <c r="CE107" s="1">
        <f>AI107/4.55</f>
        <v>0.9362637362637363</v>
      </c>
      <c r="CF107" s="1">
        <f>AJ107/1.01</f>
        <v>0.9603960396039604</v>
      </c>
      <c r="CG107" s="1">
        <f>AK107/2.97</f>
        <v>0.9191919191919191</v>
      </c>
      <c r="CH107" s="1">
        <f>AL107/0.456</f>
        <v>0.9429824561403508</v>
      </c>
      <c r="CI107" s="1">
        <f>AM107/3.05</f>
        <v>0.8393442622950821</v>
      </c>
      <c r="CJ107" s="1">
        <f>AN107/0.455</f>
        <v>0.8791208791208791</v>
      </c>
      <c r="CK107" s="1">
        <f>AO107/28</f>
        <v>0.7857142857142857</v>
      </c>
      <c r="CL107" s="11">
        <f>CB107/10^(((0.5)*LOG(CC107))+((0.5)*LOG(CA107)))</f>
        <v>1.0155413710774068</v>
      </c>
      <c r="CM107" s="11">
        <f>CL107/CI107</f>
        <v>1.2099223366351917</v>
      </c>
    </row>
    <row r="108" spans="1:91" s="1" customFormat="1" ht="13.5">
      <c r="A108" s="30" t="s">
        <v>473</v>
      </c>
      <c r="B108" s="1">
        <v>-8.33</v>
      </c>
      <c r="C108" s="1">
        <v>115.5</v>
      </c>
      <c r="D108" s="1">
        <v>0</v>
      </c>
      <c r="E108" s="1">
        <v>3</v>
      </c>
      <c r="F108" s="1" t="s">
        <v>475</v>
      </c>
      <c r="G108" s="1">
        <v>52.5</v>
      </c>
      <c r="H108" s="1">
        <v>1.05</v>
      </c>
      <c r="I108" s="1">
        <v>19.3</v>
      </c>
      <c r="J108" s="14"/>
      <c r="K108" s="1">
        <v>9.3</v>
      </c>
      <c r="L108" s="14"/>
      <c r="M108" s="1">
        <v>0.19</v>
      </c>
      <c r="N108" s="1">
        <v>4.07</v>
      </c>
      <c r="O108" s="1">
        <v>8.94</v>
      </c>
      <c r="P108" s="1">
        <v>3.3</v>
      </c>
      <c r="Q108" s="1">
        <v>1.12</v>
      </c>
      <c r="R108" s="1">
        <v>0.22</v>
      </c>
      <c r="S108" s="1">
        <v>0.46</v>
      </c>
      <c r="U108" s="1">
        <f t="shared" si="11"/>
        <v>99.99</v>
      </c>
      <c r="V108" s="1">
        <v>23.1</v>
      </c>
      <c r="Y108" s="1">
        <v>439</v>
      </c>
      <c r="Z108" s="1">
        <v>95</v>
      </c>
      <c r="AO108" s="1">
        <v>29</v>
      </c>
      <c r="BC108" s="13">
        <f t="shared" si="0"/>
        <v>15.137931034482758</v>
      </c>
      <c r="BD108" s="1">
        <f t="shared" si="1"/>
        <v>4.621052631578947</v>
      </c>
      <c r="BE108" s="14"/>
      <c r="BF108" s="14"/>
      <c r="BG108" s="14"/>
      <c r="BH108" s="14"/>
      <c r="BI108" s="14"/>
      <c r="BJ108" s="14"/>
      <c r="BK108" s="14"/>
      <c r="BL108" s="1">
        <f t="shared" si="3"/>
        <v>1.1862972485407306</v>
      </c>
      <c r="BM108" s="1">
        <f t="shared" si="4"/>
        <v>18.38095238095238</v>
      </c>
      <c r="BN108" s="1">
        <f t="shared" si="5"/>
        <v>2.285012285012285</v>
      </c>
      <c r="BO108" s="1">
        <f t="shared" si="6"/>
        <v>49.371331578909825</v>
      </c>
      <c r="BP108" s="14"/>
      <c r="BQ108" s="14"/>
      <c r="BR108" s="39"/>
      <c r="BS108" s="14"/>
      <c r="BT108" s="14"/>
      <c r="BU108" s="14"/>
      <c r="BV108" s="16"/>
      <c r="BY108" s="13"/>
      <c r="BZ108" s="13"/>
      <c r="CA108" s="13"/>
      <c r="CB108" s="13"/>
      <c r="CC108" s="13"/>
      <c r="CD108" s="13"/>
      <c r="CE108" s="13"/>
      <c r="CF108" s="13"/>
      <c r="CG108" s="13"/>
      <c r="CH108" s="13"/>
      <c r="CI108" s="13"/>
      <c r="CJ108" s="13"/>
      <c r="CK108" s="1">
        <f>AO108/28</f>
        <v>1.0357142857142858</v>
      </c>
      <c r="CL108" s="26"/>
      <c r="CM108" s="26"/>
    </row>
    <row r="109" spans="1:91" s="1" customFormat="1" ht="13.5">
      <c r="A109" s="30" t="s">
        <v>473</v>
      </c>
      <c r="B109" s="1">
        <v>-8.33</v>
      </c>
      <c r="C109" s="1">
        <v>115.5</v>
      </c>
      <c r="D109" s="1">
        <v>0</v>
      </c>
      <c r="E109" s="1">
        <v>3</v>
      </c>
      <c r="F109" s="1" t="s">
        <v>476</v>
      </c>
      <c r="G109" s="1">
        <v>54.2</v>
      </c>
      <c r="H109" s="1">
        <v>0.76</v>
      </c>
      <c r="I109" s="1">
        <v>18.8</v>
      </c>
      <c r="J109" s="14"/>
      <c r="K109" s="1">
        <v>8.8</v>
      </c>
      <c r="L109" s="14"/>
      <c r="M109" s="1">
        <v>0.14</v>
      </c>
      <c r="N109" s="1">
        <v>4.2</v>
      </c>
      <c r="O109" s="1">
        <v>8.4</v>
      </c>
      <c r="P109" s="1">
        <v>3.47</v>
      </c>
      <c r="Q109" s="1">
        <v>1.02</v>
      </c>
      <c r="R109" s="1">
        <v>0.25</v>
      </c>
      <c r="S109" s="1">
        <v>0.04</v>
      </c>
      <c r="U109" s="1">
        <f t="shared" si="11"/>
        <v>100.03999999999999</v>
      </c>
      <c r="V109" s="1">
        <v>22.7</v>
      </c>
      <c r="W109" s="1">
        <v>210</v>
      </c>
      <c r="Y109" s="1">
        <v>491</v>
      </c>
      <c r="Z109" s="1">
        <v>91</v>
      </c>
      <c r="AO109" s="1">
        <v>25</v>
      </c>
      <c r="AP109" s="1">
        <v>20</v>
      </c>
      <c r="AQ109" s="1">
        <v>11</v>
      </c>
      <c r="AR109" s="1">
        <v>5.3</v>
      </c>
      <c r="AS109" s="1">
        <v>24</v>
      </c>
      <c r="AT109" s="1">
        <v>260</v>
      </c>
      <c r="AU109" s="1">
        <v>54</v>
      </c>
      <c r="BC109" s="13">
        <f t="shared" si="0"/>
        <v>19.64</v>
      </c>
      <c r="BD109" s="1">
        <f t="shared" si="1"/>
        <v>5.395604395604396</v>
      </c>
      <c r="BE109" s="13">
        <f>W109/Z109</f>
        <v>2.3076923076923075</v>
      </c>
      <c r="BF109" s="14"/>
      <c r="BG109" s="14"/>
      <c r="BH109" s="14"/>
      <c r="BI109" s="13">
        <f>AT109/AP109</f>
        <v>13</v>
      </c>
      <c r="BJ109" s="26">
        <f t="shared" si="2"/>
        <v>10.4</v>
      </c>
      <c r="BK109" s="14"/>
      <c r="BL109" s="1">
        <f t="shared" si="3"/>
        <v>1.1747419336632843</v>
      </c>
      <c r="BM109" s="1">
        <f t="shared" si="4"/>
        <v>24.736842105263158</v>
      </c>
      <c r="BN109" s="1">
        <f t="shared" si="5"/>
        <v>2.0952380952380953</v>
      </c>
      <c r="BO109" s="1">
        <f t="shared" si="6"/>
        <v>51.53841781477772</v>
      </c>
      <c r="BP109" s="14"/>
      <c r="BQ109" s="14"/>
      <c r="BR109" s="39"/>
      <c r="BS109" s="14"/>
      <c r="BT109" s="14"/>
      <c r="BU109" s="14"/>
      <c r="BV109" s="16"/>
      <c r="BY109" s="13"/>
      <c r="BZ109" s="13"/>
      <c r="CA109" s="13"/>
      <c r="CB109" s="13"/>
      <c r="CC109" s="13"/>
      <c r="CD109" s="13"/>
      <c r="CE109" s="13"/>
      <c r="CF109" s="13"/>
      <c r="CG109" s="13"/>
      <c r="CH109" s="13"/>
      <c r="CI109" s="13"/>
      <c r="CJ109" s="13"/>
      <c r="CK109" s="1">
        <f>AO109/28</f>
        <v>0.8928571428571429</v>
      </c>
      <c r="CL109" s="26"/>
      <c r="CM109" s="26"/>
    </row>
    <row r="110" spans="1:91" s="1" customFormat="1" ht="13.5">
      <c r="A110" s="30" t="s">
        <v>473</v>
      </c>
      <c r="B110" s="1">
        <v>-8.33</v>
      </c>
      <c r="C110" s="1">
        <v>115.5</v>
      </c>
      <c r="D110" s="1">
        <v>0</v>
      </c>
      <c r="E110" s="1">
        <v>3</v>
      </c>
      <c r="F110" s="1" t="s">
        <v>477</v>
      </c>
      <c r="G110" s="1">
        <v>54.6</v>
      </c>
      <c r="H110" s="1">
        <v>0.99</v>
      </c>
      <c r="I110" s="1">
        <v>18.1</v>
      </c>
      <c r="J110" s="14"/>
      <c r="K110" s="1">
        <v>9</v>
      </c>
      <c r="L110" s="14"/>
      <c r="M110" s="1">
        <v>0.13</v>
      </c>
      <c r="N110" s="1">
        <v>3.66</v>
      </c>
      <c r="O110" s="1">
        <v>8</v>
      </c>
      <c r="P110" s="1">
        <v>3.7</v>
      </c>
      <c r="Q110" s="1">
        <v>1.44</v>
      </c>
      <c r="R110" s="1">
        <v>0.4</v>
      </c>
      <c r="S110" s="1">
        <v>1.56</v>
      </c>
      <c r="U110" s="1">
        <f t="shared" si="11"/>
        <v>100.02000000000001</v>
      </c>
      <c r="V110" s="1">
        <v>29.7</v>
      </c>
      <c r="Y110" s="1">
        <v>402</v>
      </c>
      <c r="Z110" s="1">
        <v>114</v>
      </c>
      <c r="AO110" s="1">
        <v>34</v>
      </c>
      <c r="BC110" s="13">
        <f t="shared" si="0"/>
        <v>11.823529411764707</v>
      </c>
      <c r="BD110" s="1">
        <f t="shared" si="1"/>
        <v>3.526315789473684</v>
      </c>
      <c r="BE110" s="14"/>
      <c r="BF110" s="14"/>
      <c r="BG110" s="14"/>
      <c r="BH110" s="14"/>
      <c r="BI110" s="14"/>
      <c r="BJ110" s="14"/>
      <c r="BK110" s="14"/>
      <c r="BL110" s="1">
        <f t="shared" si="3"/>
        <v>1.2260151672888773</v>
      </c>
      <c r="BM110" s="1">
        <f t="shared" si="4"/>
        <v>18.282828282828284</v>
      </c>
      <c r="BN110" s="1">
        <f t="shared" si="5"/>
        <v>2.459016393442623</v>
      </c>
      <c r="BO110" s="1">
        <f t="shared" si="6"/>
        <v>47.53853907639505</v>
      </c>
      <c r="BP110" s="14"/>
      <c r="BQ110" s="14"/>
      <c r="BR110" s="39"/>
      <c r="BS110" s="14"/>
      <c r="BT110" s="14"/>
      <c r="BU110" s="14"/>
      <c r="BV110" s="16"/>
      <c r="BY110" s="13"/>
      <c r="BZ110" s="13"/>
      <c r="CA110" s="13"/>
      <c r="CB110" s="13"/>
      <c r="CC110" s="13"/>
      <c r="CD110" s="13"/>
      <c r="CE110" s="13"/>
      <c r="CF110" s="13"/>
      <c r="CG110" s="13"/>
      <c r="CH110" s="13"/>
      <c r="CI110" s="13"/>
      <c r="CJ110" s="13"/>
      <c r="CK110" s="1">
        <f>AO110/28</f>
        <v>1.2142857142857142</v>
      </c>
      <c r="CL110" s="26"/>
      <c r="CM110" s="26"/>
    </row>
    <row r="111" spans="1:91" s="1" customFormat="1" ht="13.5">
      <c r="A111" s="30" t="s">
        <v>473</v>
      </c>
      <c r="B111" s="1">
        <v>-8.33</v>
      </c>
      <c r="C111" s="1">
        <v>115.5</v>
      </c>
      <c r="D111" s="1">
        <v>0</v>
      </c>
      <c r="E111" s="1">
        <v>3</v>
      </c>
      <c r="F111" s="1" t="s">
        <v>478</v>
      </c>
      <c r="G111" s="1">
        <v>54.8</v>
      </c>
      <c r="H111" s="1">
        <v>0.84</v>
      </c>
      <c r="I111" s="1">
        <v>18.5</v>
      </c>
      <c r="J111" s="14"/>
      <c r="K111" s="1">
        <v>8.53</v>
      </c>
      <c r="L111" s="14"/>
      <c r="M111" s="1">
        <v>0.13</v>
      </c>
      <c r="N111" s="1">
        <v>3.8</v>
      </c>
      <c r="O111" s="1">
        <v>8.6</v>
      </c>
      <c r="P111" s="1">
        <v>3.35</v>
      </c>
      <c r="Q111" s="1">
        <v>1.17</v>
      </c>
      <c r="R111" s="1">
        <v>0.23</v>
      </c>
      <c r="U111" s="1">
        <f t="shared" si="11"/>
        <v>99.94999999999999</v>
      </c>
      <c r="V111" s="1">
        <v>26.1</v>
      </c>
      <c r="W111" s="1">
        <v>220</v>
      </c>
      <c r="Y111" s="1">
        <v>460</v>
      </c>
      <c r="Z111" s="1">
        <v>93</v>
      </c>
      <c r="AO111" s="1">
        <v>24</v>
      </c>
      <c r="AP111" s="1">
        <v>22</v>
      </c>
      <c r="AQ111" s="1">
        <v>11</v>
      </c>
      <c r="AR111" s="1">
        <v>6.4</v>
      </c>
      <c r="AS111" s="1">
        <v>23</v>
      </c>
      <c r="AT111" s="1">
        <v>290</v>
      </c>
      <c r="AU111" s="1">
        <v>56</v>
      </c>
      <c r="BC111" s="13">
        <f t="shared" si="0"/>
        <v>19.166666666666668</v>
      </c>
      <c r="BD111" s="1">
        <f t="shared" si="1"/>
        <v>4.946236559139785</v>
      </c>
      <c r="BE111" s="13">
        <f>W111/Z111</f>
        <v>2.3655913978494625</v>
      </c>
      <c r="BF111" s="14"/>
      <c r="BG111" s="14"/>
      <c r="BH111" s="14"/>
      <c r="BI111" s="13">
        <f>AT111/AP111</f>
        <v>13.181818181818182</v>
      </c>
      <c r="BJ111" s="26">
        <f t="shared" si="2"/>
        <v>12.083333333333334</v>
      </c>
      <c r="BK111" s="14"/>
      <c r="BL111" s="1">
        <f t="shared" si="3"/>
        <v>1.2115533101293083</v>
      </c>
      <c r="BM111" s="1">
        <f t="shared" si="4"/>
        <v>22.023809523809526</v>
      </c>
      <c r="BN111" s="1">
        <f t="shared" si="5"/>
        <v>2.244736842105263</v>
      </c>
      <c r="BO111" s="1">
        <f t="shared" si="6"/>
        <v>49.81587692773365</v>
      </c>
      <c r="BP111" s="14"/>
      <c r="BQ111" s="14"/>
      <c r="BR111" s="39"/>
      <c r="BS111" s="14"/>
      <c r="BT111" s="14"/>
      <c r="BU111" s="14"/>
      <c r="BV111" s="16"/>
      <c r="BY111" s="13"/>
      <c r="BZ111" s="13"/>
      <c r="CA111" s="13"/>
      <c r="CB111" s="13"/>
      <c r="CC111" s="13"/>
      <c r="CD111" s="13"/>
      <c r="CE111" s="13"/>
      <c r="CF111" s="13"/>
      <c r="CG111" s="13"/>
      <c r="CH111" s="13"/>
      <c r="CI111" s="13"/>
      <c r="CJ111" s="13"/>
      <c r="CK111" s="1">
        <f>AO111/28</f>
        <v>0.8571428571428571</v>
      </c>
      <c r="CL111" s="26"/>
      <c r="CM111" s="26"/>
    </row>
    <row r="112" spans="1:91" s="1" customFormat="1" ht="13.5">
      <c r="A112" s="30" t="s">
        <v>473</v>
      </c>
      <c r="B112" s="1">
        <v>-8.33</v>
      </c>
      <c r="C112" s="1">
        <v>115.5</v>
      </c>
      <c r="D112" s="1">
        <v>0</v>
      </c>
      <c r="E112" s="1">
        <v>3</v>
      </c>
      <c r="F112" s="1" t="s">
        <v>479</v>
      </c>
      <c r="G112" s="1">
        <v>55.9</v>
      </c>
      <c r="H112" s="1">
        <v>0.76</v>
      </c>
      <c r="I112" s="1">
        <v>17.5</v>
      </c>
      <c r="J112" s="14"/>
      <c r="K112" s="1">
        <v>8.3</v>
      </c>
      <c r="L112" s="14"/>
      <c r="M112" s="1">
        <v>0.16</v>
      </c>
      <c r="N112" s="1">
        <v>4.4</v>
      </c>
      <c r="O112" s="1">
        <v>7.99</v>
      </c>
      <c r="P112" s="1">
        <v>3.3</v>
      </c>
      <c r="Q112" s="1">
        <v>1.43</v>
      </c>
      <c r="R112" s="1">
        <v>0.19</v>
      </c>
      <c r="S112" s="1">
        <v>0.05</v>
      </c>
      <c r="U112" s="1">
        <f t="shared" si="11"/>
        <v>99.93</v>
      </c>
      <c r="V112" s="1">
        <v>34.2</v>
      </c>
      <c r="Y112" s="1">
        <v>443</v>
      </c>
      <c r="Z112" s="1">
        <v>120</v>
      </c>
      <c r="AO112" s="1">
        <v>28</v>
      </c>
      <c r="BC112" s="13">
        <f t="shared" si="0"/>
        <v>15.821428571428571</v>
      </c>
      <c r="BD112" s="1">
        <f t="shared" si="1"/>
        <v>3.691666666666667</v>
      </c>
      <c r="BE112" s="14"/>
      <c r="BF112" s="14"/>
      <c r="BG112" s="14"/>
      <c r="BH112" s="14"/>
      <c r="BI112" s="14"/>
      <c r="BJ112" s="14"/>
      <c r="BK112" s="14"/>
      <c r="BL112" s="1">
        <f t="shared" si="3"/>
        <v>1.228790441391281</v>
      </c>
      <c r="BM112" s="1">
        <f t="shared" si="4"/>
        <v>23.026315789473685</v>
      </c>
      <c r="BN112" s="1">
        <f t="shared" si="5"/>
        <v>1.8863636363636365</v>
      </c>
      <c r="BO112" s="1">
        <f t="shared" si="6"/>
        <v>54.154707059986976</v>
      </c>
      <c r="BP112" s="14"/>
      <c r="BQ112" s="14"/>
      <c r="BR112" s="39"/>
      <c r="BS112" s="14"/>
      <c r="BT112" s="14"/>
      <c r="BU112" s="14"/>
      <c r="BV112" s="16"/>
      <c r="BY112" s="13"/>
      <c r="BZ112" s="13"/>
      <c r="CA112" s="13"/>
      <c r="CB112" s="13"/>
      <c r="CC112" s="13"/>
      <c r="CD112" s="13"/>
      <c r="CE112" s="13"/>
      <c r="CF112" s="13"/>
      <c r="CG112" s="13"/>
      <c r="CH112" s="13"/>
      <c r="CI112" s="13"/>
      <c r="CJ112" s="13"/>
      <c r="CK112" s="1">
        <f>AO112/28</f>
        <v>1</v>
      </c>
      <c r="CL112" s="26"/>
      <c r="CM112" s="26"/>
    </row>
    <row r="113" spans="1:91" s="1" customFormat="1" ht="13.5">
      <c r="A113" s="30" t="s">
        <v>473</v>
      </c>
      <c r="B113" s="1">
        <v>-8.33</v>
      </c>
      <c r="C113" s="1">
        <v>115.5</v>
      </c>
      <c r="D113" s="1">
        <v>0</v>
      </c>
      <c r="E113" s="1">
        <v>3</v>
      </c>
      <c r="F113" s="1" t="s">
        <v>480</v>
      </c>
      <c r="G113" s="1">
        <v>56.7</v>
      </c>
      <c r="H113" s="1">
        <v>0.67</v>
      </c>
      <c r="I113" s="1">
        <v>18.2</v>
      </c>
      <c r="J113" s="14"/>
      <c r="K113" s="1">
        <v>7.8</v>
      </c>
      <c r="L113" s="14"/>
      <c r="M113" s="1">
        <v>0.19</v>
      </c>
      <c r="N113" s="1">
        <v>3.5</v>
      </c>
      <c r="O113" s="1">
        <v>8</v>
      </c>
      <c r="P113" s="1">
        <v>3.37</v>
      </c>
      <c r="Q113" s="1">
        <v>1.31</v>
      </c>
      <c r="R113" s="1">
        <v>0.15</v>
      </c>
      <c r="S113" s="1">
        <v>0.13</v>
      </c>
      <c r="U113" s="1">
        <f t="shared" si="11"/>
        <v>99.89</v>
      </c>
      <c r="V113" s="1">
        <v>31.7</v>
      </c>
      <c r="Y113" s="1">
        <v>459</v>
      </c>
      <c r="Z113" s="1">
        <v>107</v>
      </c>
      <c r="AO113" s="1">
        <v>25</v>
      </c>
      <c r="BC113" s="13">
        <f t="shared" si="0"/>
        <v>18.36</v>
      </c>
      <c r="BD113" s="1">
        <f t="shared" si="1"/>
        <v>4.289719626168225</v>
      </c>
      <c r="BE113" s="14"/>
      <c r="BF113" s="14"/>
      <c r="BG113" s="14"/>
      <c r="BH113" s="14"/>
      <c r="BI113" s="14"/>
      <c r="BJ113" s="14"/>
      <c r="BK113" s="14"/>
      <c r="BL113" s="1">
        <f t="shared" si="3"/>
        <v>1.1817185999693745</v>
      </c>
      <c r="BM113" s="1">
        <f t="shared" si="4"/>
        <v>27.164179104477608</v>
      </c>
      <c r="BN113" s="1">
        <f t="shared" si="5"/>
        <v>2.2285714285714286</v>
      </c>
      <c r="BO113" s="1">
        <f t="shared" si="6"/>
        <v>49.99656433474068</v>
      </c>
      <c r="BP113" s="14"/>
      <c r="BQ113" s="14"/>
      <c r="BR113" s="39"/>
      <c r="BS113" s="14"/>
      <c r="BT113" s="14"/>
      <c r="BU113" s="14"/>
      <c r="BV113" s="16"/>
      <c r="BY113" s="13"/>
      <c r="BZ113" s="13"/>
      <c r="CA113" s="13"/>
      <c r="CB113" s="13"/>
      <c r="CC113" s="13"/>
      <c r="CD113" s="13"/>
      <c r="CE113" s="13"/>
      <c r="CF113" s="13"/>
      <c r="CG113" s="13"/>
      <c r="CH113" s="13"/>
      <c r="CI113" s="13"/>
      <c r="CJ113" s="13"/>
      <c r="CK113" s="1">
        <f>AO113/28</f>
        <v>0.8928571428571429</v>
      </c>
      <c r="CL113" s="26"/>
      <c r="CM113" s="26"/>
    </row>
    <row r="114" spans="1:91" s="1" customFormat="1" ht="13.5">
      <c r="A114" s="30" t="s">
        <v>473</v>
      </c>
      <c r="B114" s="1">
        <v>-8.33</v>
      </c>
      <c r="C114" s="1">
        <v>115.5</v>
      </c>
      <c r="D114" s="1">
        <v>0</v>
      </c>
      <c r="E114" s="1">
        <v>3</v>
      </c>
      <c r="F114" s="1" t="s">
        <v>481</v>
      </c>
      <c r="G114" s="1">
        <v>60</v>
      </c>
      <c r="H114" s="1">
        <v>0.55</v>
      </c>
      <c r="I114" s="1">
        <v>17.9</v>
      </c>
      <c r="J114" s="14"/>
      <c r="K114" s="1">
        <v>6.4</v>
      </c>
      <c r="L114" s="14"/>
      <c r="M114" s="1">
        <v>0.13</v>
      </c>
      <c r="N114" s="1">
        <v>2.5</v>
      </c>
      <c r="O114" s="1">
        <v>6.9</v>
      </c>
      <c r="P114" s="1">
        <v>3.5</v>
      </c>
      <c r="Q114" s="1">
        <v>1.82</v>
      </c>
      <c r="R114" s="1">
        <v>0.2</v>
      </c>
      <c r="S114" s="1">
        <v>0.3</v>
      </c>
      <c r="U114" s="1">
        <f t="shared" si="11"/>
        <v>99.9</v>
      </c>
      <c r="V114" s="1">
        <v>46</v>
      </c>
      <c r="W114" s="1">
        <v>320</v>
      </c>
      <c r="Y114" s="1">
        <v>437</v>
      </c>
      <c r="Z114" s="1">
        <v>152</v>
      </c>
      <c r="AO114" s="1">
        <v>31</v>
      </c>
      <c r="AP114" s="1">
        <v>15</v>
      </c>
      <c r="AQ114" s="1">
        <v>2</v>
      </c>
      <c r="AR114" s="1">
        <v>3.3</v>
      </c>
      <c r="AS114" s="1">
        <v>14</v>
      </c>
      <c r="AT114" s="1">
        <v>130</v>
      </c>
      <c r="AU114" s="1">
        <v>40</v>
      </c>
      <c r="BC114" s="13">
        <f t="shared" si="0"/>
        <v>14.096774193548388</v>
      </c>
      <c r="BD114" s="1">
        <f t="shared" si="1"/>
        <v>2.875</v>
      </c>
      <c r="BE114" s="13">
        <f>W114/Z114</f>
        <v>2.1052631578947367</v>
      </c>
      <c r="BF114" s="14"/>
      <c r="BG114" s="14"/>
      <c r="BH114" s="14"/>
      <c r="BI114" s="13">
        <f>AT114/AP114</f>
        <v>8.666666666666666</v>
      </c>
      <c r="BJ114" s="26">
        <f t="shared" si="2"/>
        <v>4.193548387096774</v>
      </c>
      <c r="BK114" s="14"/>
      <c r="BL114" s="1">
        <f t="shared" si="3"/>
        <v>1.1325808822852574</v>
      </c>
      <c r="BM114" s="1">
        <f t="shared" si="4"/>
        <v>32.54545454545454</v>
      </c>
      <c r="BN114" s="1">
        <f t="shared" si="5"/>
        <v>2.56</v>
      </c>
      <c r="BO114" s="1">
        <f t="shared" si="6"/>
        <v>46.53596028400781</v>
      </c>
      <c r="BP114" s="27">
        <v>0.704</v>
      </c>
      <c r="BQ114" s="14"/>
      <c r="BR114" s="39"/>
      <c r="BS114" s="14"/>
      <c r="BT114" s="14"/>
      <c r="BU114" s="14"/>
      <c r="BV114" s="16"/>
      <c r="BY114" s="13"/>
      <c r="BZ114" s="13"/>
      <c r="CA114" s="13"/>
      <c r="CB114" s="13"/>
      <c r="CC114" s="13"/>
      <c r="CD114" s="13"/>
      <c r="CE114" s="13"/>
      <c r="CF114" s="13"/>
      <c r="CG114" s="13"/>
      <c r="CH114" s="13"/>
      <c r="CI114" s="13"/>
      <c r="CJ114" s="13"/>
      <c r="CK114" s="1">
        <f>AO114/28</f>
        <v>1.1071428571428572</v>
      </c>
      <c r="CL114" s="26"/>
      <c r="CM114" s="26"/>
    </row>
    <row r="115" spans="1:91" s="1" customFormat="1" ht="13.5">
      <c r="A115" s="29" t="s">
        <v>482</v>
      </c>
      <c r="B115" s="1">
        <v>-8.34</v>
      </c>
      <c r="C115" s="1">
        <v>115.51</v>
      </c>
      <c r="D115" s="1">
        <v>0</v>
      </c>
      <c r="E115" s="1">
        <v>0.002</v>
      </c>
      <c r="F115" s="1" t="s">
        <v>483</v>
      </c>
      <c r="G115" s="1">
        <v>58.36</v>
      </c>
      <c r="H115" s="1">
        <v>0.77</v>
      </c>
      <c r="I115" s="1">
        <v>17.71</v>
      </c>
      <c r="J115" s="1">
        <v>1.98</v>
      </c>
      <c r="K115" s="1">
        <v>7.151697111491046</v>
      </c>
      <c r="L115" s="1">
        <v>5.37</v>
      </c>
      <c r="M115" s="1">
        <v>0.17</v>
      </c>
      <c r="N115" s="1">
        <v>3.47</v>
      </c>
      <c r="O115" s="1">
        <v>7.16</v>
      </c>
      <c r="P115" s="1">
        <v>3.4</v>
      </c>
      <c r="Q115" s="1">
        <v>1.73</v>
      </c>
      <c r="R115" s="1">
        <v>0.26</v>
      </c>
      <c r="T115" s="1">
        <v>0</v>
      </c>
      <c r="U115" s="1">
        <f>G115+H115+I115+J115+L115+M115+N115+O115+P115+Q115+R115+T115</f>
        <v>100.38000000000002</v>
      </c>
      <c r="V115" s="1">
        <v>41</v>
      </c>
      <c r="X115" s="1">
        <v>5.5</v>
      </c>
      <c r="Y115" s="1">
        <v>423</v>
      </c>
      <c r="Z115" s="1">
        <v>141</v>
      </c>
      <c r="AO115" s="1">
        <v>29</v>
      </c>
      <c r="AQ115" s="1">
        <v>8</v>
      </c>
      <c r="AR115" s="1">
        <v>16</v>
      </c>
      <c r="AS115" s="1">
        <v>19</v>
      </c>
      <c r="AT115" s="1">
        <v>150</v>
      </c>
      <c r="AU115" s="1">
        <v>56</v>
      </c>
      <c r="AV115" s="1">
        <v>78</v>
      </c>
      <c r="AW115" s="1">
        <v>6.8</v>
      </c>
      <c r="AY115" s="1">
        <v>3.7</v>
      </c>
      <c r="BC115" s="1">
        <f t="shared" si="0"/>
        <v>14.586206896551724</v>
      </c>
      <c r="BD115" s="1">
        <f t="shared" si="1"/>
        <v>3</v>
      </c>
      <c r="BE115" s="14"/>
      <c r="BF115" s="25">
        <f t="shared" si="9"/>
        <v>0.03900709219858156</v>
      </c>
      <c r="BG115" s="26">
        <f t="shared" si="10"/>
        <v>0.1896551724137931</v>
      </c>
      <c r="BH115" s="25">
        <f>AY115/Z115</f>
        <v>0.02624113475177305</v>
      </c>
      <c r="BI115" s="14"/>
      <c r="BJ115" s="26">
        <f t="shared" si="2"/>
        <v>5.172413793103448</v>
      </c>
      <c r="BK115" s="14"/>
      <c r="BL115" s="1">
        <f t="shared" si="3"/>
        <v>1.1566342868921238</v>
      </c>
      <c r="BM115" s="1">
        <f t="shared" si="4"/>
        <v>23</v>
      </c>
      <c r="BN115" s="1">
        <f t="shared" si="5"/>
        <v>2.0610078131098115</v>
      </c>
      <c r="BO115" s="1">
        <f t="shared" si="6"/>
        <v>51.949717021703556</v>
      </c>
      <c r="BP115" s="14"/>
      <c r="BQ115" s="14"/>
      <c r="BR115" s="39"/>
      <c r="BS115" s="14"/>
      <c r="BT115" s="14"/>
      <c r="BU115" s="14"/>
      <c r="BV115" s="16"/>
      <c r="CK115" s="1">
        <f>AO115/28</f>
        <v>1.0357142857142858</v>
      </c>
      <c r="CL115" s="11"/>
      <c r="CM115" s="11"/>
    </row>
    <row r="116" spans="1:91" s="1" customFormat="1" ht="13.5">
      <c r="A116" s="29" t="s">
        <v>482</v>
      </c>
      <c r="B116" s="1">
        <v>-8.34</v>
      </c>
      <c r="C116" s="1">
        <v>115.51</v>
      </c>
      <c r="D116" s="1">
        <v>0</v>
      </c>
      <c r="E116" s="1">
        <v>0.002</v>
      </c>
      <c r="F116" s="1" t="s">
        <v>484</v>
      </c>
      <c r="G116" s="1">
        <v>57.55</v>
      </c>
      <c r="H116" s="1">
        <v>0.79</v>
      </c>
      <c r="I116" s="1">
        <v>17.89</v>
      </c>
      <c r="J116" s="1">
        <v>1.06</v>
      </c>
      <c r="K116" s="1">
        <v>7.823837847565914</v>
      </c>
      <c r="L116" s="1">
        <v>6.87</v>
      </c>
      <c r="M116" s="1">
        <v>0.16</v>
      </c>
      <c r="N116" s="1">
        <v>3.57</v>
      </c>
      <c r="O116" s="1">
        <v>7.58</v>
      </c>
      <c r="P116" s="1">
        <v>2.39</v>
      </c>
      <c r="Q116" s="1">
        <v>1.56</v>
      </c>
      <c r="R116" s="1">
        <v>0.26</v>
      </c>
      <c r="T116" s="1">
        <v>0.36</v>
      </c>
      <c r="U116" s="1">
        <f>G116+H116+I116+J116+L116+M116+N116+O116+P116+Q116+R116+T116</f>
        <v>100.03999999999999</v>
      </c>
      <c r="V116" s="1">
        <v>38</v>
      </c>
      <c r="X116" s="1">
        <v>5.3</v>
      </c>
      <c r="Y116" s="1">
        <v>442</v>
      </c>
      <c r="Z116" s="1">
        <v>128</v>
      </c>
      <c r="AO116" s="1">
        <v>27</v>
      </c>
      <c r="AQ116" s="1">
        <v>6</v>
      </c>
      <c r="AR116" s="1">
        <v>11</v>
      </c>
      <c r="AS116" s="1">
        <v>19</v>
      </c>
      <c r="AT116" s="1">
        <v>170</v>
      </c>
      <c r="AU116" s="1">
        <v>56</v>
      </c>
      <c r="AV116" s="1">
        <v>80</v>
      </c>
      <c r="AW116" s="1">
        <v>6.8</v>
      </c>
      <c r="AY116" s="1">
        <v>3.2</v>
      </c>
      <c r="AZ116" s="1">
        <v>2.5</v>
      </c>
      <c r="BC116" s="1">
        <f t="shared" si="0"/>
        <v>16.37037037037037</v>
      </c>
      <c r="BD116" s="1">
        <f t="shared" si="1"/>
        <v>3.453125</v>
      </c>
      <c r="BE116" s="14"/>
      <c r="BF116" s="25">
        <f t="shared" si="9"/>
        <v>0.04140625</v>
      </c>
      <c r="BG116" s="26">
        <f t="shared" si="10"/>
        <v>0.1962962962962963</v>
      </c>
      <c r="BH116" s="25">
        <f>AY116/Z116</f>
        <v>0.025</v>
      </c>
      <c r="BI116" s="14"/>
      <c r="BJ116" s="26">
        <f t="shared" si="2"/>
        <v>6.296296296296297</v>
      </c>
      <c r="BK116" s="14"/>
      <c r="BL116" s="1">
        <f t="shared" si="3"/>
        <v>1.0845203595094692</v>
      </c>
      <c r="BM116" s="1">
        <f t="shared" si="4"/>
        <v>22.645569620253163</v>
      </c>
      <c r="BN116" s="1">
        <f t="shared" si="5"/>
        <v>2.191551217805578</v>
      </c>
      <c r="BO116" s="1">
        <f t="shared" si="6"/>
        <v>50.41533361851327</v>
      </c>
      <c r="BP116" s="14"/>
      <c r="BQ116" s="14"/>
      <c r="BR116" s="39"/>
      <c r="BS116" s="14"/>
      <c r="BT116" s="14"/>
      <c r="BU116" s="14"/>
      <c r="BV116" s="16"/>
      <c r="CK116" s="1">
        <f>AO116/28</f>
        <v>0.9642857142857143</v>
      </c>
      <c r="CL116" s="11"/>
      <c r="CM116" s="11"/>
    </row>
    <row r="117" spans="1:91" s="1" customFormat="1" ht="13.5">
      <c r="A117" s="29" t="s">
        <v>482</v>
      </c>
      <c r="B117" s="1">
        <v>-8.34</v>
      </c>
      <c r="C117" s="1">
        <v>115.51</v>
      </c>
      <c r="D117" s="1">
        <v>0</v>
      </c>
      <c r="E117" s="1">
        <v>0.002</v>
      </c>
      <c r="F117" s="1" t="s">
        <v>485</v>
      </c>
      <c r="G117" s="1">
        <v>56.09</v>
      </c>
      <c r="H117" s="1">
        <v>0.85</v>
      </c>
      <c r="I117" s="1">
        <v>17.75</v>
      </c>
      <c r="J117" s="1">
        <v>1.73</v>
      </c>
      <c r="K117" s="1">
        <v>8.336735354989653</v>
      </c>
      <c r="L117" s="1">
        <v>6.78</v>
      </c>
      <c r="M117" s="1">
        <v>0.17</v>
      </c>
      <c r="N117" s="1">
        <v>4.41</v>
      </c>
      <c r="O117" s="1">
        <v>8.19</v>
      </c>
      <c r="P117" s="1">
        <v>2.22</v>
      </c>
      <c r="Q117" s="1">
        <v>1.41</v>
      </c>
      <c r="R117" s="1">
        <v>0.26</v>
      </c>
      <c r="T117" s="1">
        <v>0</v>
      </c>
      <c r="U117" s="1">
        <f>G117+H117+I117+J117+L117+M117+N117+O117+P117+Q117+R117+T117</f>
        <v>99.86</v>
      </c>
      <c r="V117" s="1">
        <v>34</v>
      </c>
      <c r="X117" s="1">
        <v>5.1</v>
      </c>
      <c r="Y117" s="1">
        <v>437</v>
      </c>
      <c r="Z117" s="1">
        <v>122</v>
      </c>
      <c r="AO117" s="1">
        <v>28</v>
      </c>
      <c r="AQ117" s="1">
        <v>13</v>
      </c>
      <c r="AR117" s="1">
        <v>38</v>
      </c>
      <c r="AS117" s="1">
        <v>23</v>
      </c>
      <c r="AT117" s="1">
        <v>196</v>
      </c>
      <c r="AU117" s="1">
        <v>76</v>
      </c>
      <c r="AV117" s="1">
        <v>88</v>
      </c>
      <c r="AW117" s="1">
        <v>6</v>
      </c>
      <c r="AY117" s="1">
        <v>2.9</v>
      </c>
      <c r="AZ117" s="1">
        <v>1.6</v>
      </c>
      <c r="BC117" s="1">
        <f t="shared" si="0"/>
        <v>15.607142857142858</v>
      </c>
      <c r="BD117" s="1">
        <f t="shared" si="1"/>
        <v>3.581967213114754</v>
      </c>
      <c r="BE117" s="14"/>
      <c r="BF117" s="25">
        <f t="shared" si="9"/>
        <v>0.041803278688524584</v>
      </c>
      <c r="BG117" s="26">
        <f t="shared" si="10"/>
        <v>0.18214285714285713</v>
      </c>
      <c r="BH117" s="25">
        <f>AY117/Z117</f>
        <v>0.023770491803278688</v>
      </c>
      <c r="BI117" s="14"/>
      <c r="BJ117" s="26">
        <f t="shared" si="2"/>
        <v>7</v>
      </c>
      <c r="BK117" s="14"/>
      <c r="BL117" s="1">
        <f t="shared" si="3"/>
        <v>1.1306546961694037</v>
      </c>
      <c r="BM117" s="1">
        <f t="shared" si="4"/>
        <v>20.88235294117647</v>
      </c>
      <c r="BN117" s="1">
        <f t="shared" si="5"/>
        <v>1.8904161802697625</v>
      </c>
      <c r="BO117" s="1">
        <f t="shared" si="6"/>
        <v>54.10142196491843</v>
      </c>
      <c r="BP117" s="14"/>
      <c r="BQ117" s="14"/>
      <c r="BR117" s="39"/>
      <c r="BS117" s="14"/>
      <c r="BT117" s="14"/>
      <c r="BU117" s="14"/>
      <c r="BV117" s="16"/>
      <c r="CK117" s="1">
        <f>AO117/28</f>
        <v>1</v>
      </c>
      <c r="CL117" s="11"/>
      <c r="CM117" s="11"/>
    </row>
    <row r="118" spans="1:91" s="1" customFormat="1" ht="13.5">
      <c r="A118" s="29" t="s">
        <v>482</v>
      </c>
      <c r="B118" s="1">
        <v>-8.34</v>
      </c>
      <c r="C118" s="1">
        <v>115.51</v>
      </c>
      <c r="D118" s="1">
        <v>0</v>
      </c>
      <c r="E118" s="1">
        <v>0.002</v>
      </c>
      <c r="F118" s="1" t="s">
        <v>486</v>
      </c>
      <c r="G118" s="1">
        <v>55.27</v>
      </c>
      <c r="H118" s="1">
        <v>0.86</v>
      </c>
      <c r="I118" s="1">
        <v>17.61</v>
      </c>
      <c r="J118" s="1">
        <v>8.93</v>
      </c>
      <c r="K118" s="1">
        <v>8.03563394222982</v>
      </c>
      <c r="M118" s="1">
        <v>0.18</v>
      </c>
      <c r="N118" s="1">
        <v>4.46</v>
      </c>
      <c r="O118" s="1">
        <v>8.12</v>
      </c>
      <c r="P118" s="1">
        <v>3.09</v>
      </c>
      <c r="Q118" s="1">
        <v>1.36</v>
      </c>
      <c r="R118" s="1">
        <v>0.27</v>
      </c>
      <c r="T118" s="1">
        <v>0</v>
      </c>
      <c r="U118" s="1">
        <v>100.15</v>
      </c>
      <c r="V118" s="1">
        <v>32</v>
      </c>
      <c r="X118" s="1">
        <v>6.3</v>
      </c>
      <c r="Y118" s="1">
        <v>430</v>
      </c>
      <c r="Z118" s="1">
        <v>120</v>
      </c>
      <c r="AO118" s="1">
        <v>27</v>
      </c>
      <c r="AW118" s="1">
        <v>6</v>
      </c>
      <c r="AY118" s="1">
        <v>2.7</v>
      </c>
      <c r="BC118" s="1">
        <f t="shared" si="0"/>
        <v>15.925925925925926</v>
      </c>
      <c r="BD118" s="1">
        <f t="shared" si="1"/>
        <v>3.5833333333333335</v>
      </c>
      <c r="BE118" s="14"/>
      <c r="BF118" s="25">
        <f t="shared" si="9"/>
        <v>0.0525</v>
      </c>
      <c r="BG118" s="26">
        <f t="shared" si="10"/>
        <v>0.23333333333333334</v>
      </c>
      <c r="BH118" s="25">
        <f>AY118/Z118</f>
        <v>0.022500000000000003</v>
      </c>
      <c r="BI118" s="14"/>
      <c r="BJ118" s="14"/>
      <c r="BK118" s="14"/>
      <c r="BL118" s="1">
        <f t="shared" si="3"/>
        <v>1.210616425970541</v>
      </c>
      <c r="BM118" s="1">
        <f t="shared" si="4"/>
        <v>20.47674418604651</v>
      </c>
      <c r="BN118" s="1">
        <f t="shared" si="5"/>
        <v>1.80171164623987</v>
      </c>
      <c r="BO118" s="1">
        <f t="shared" si="6"/>
        <v>55.292257949143185</v>
      </c>
      <c r="BP118" s="14"/>
      <c r="BQ118" s="14"/>
      <c r="BR118" s="39"/>
      <c r="BS118" s="14"/>
      <c r="BT118" s="14"/>
      <c r="BU118" s="14"/>
      <c r="BV118" s="16"/>
      <c r="CK118" s="1">
        <f>AO118/28</f>
        <v>0.9642857142857143</v>
      </c>
      <c r="CL118" s="11"/>
      <c r="CM118" s="11"/>
    </row>
    <row r="119" spans="1:91" s="1" customFormat="1" ht="13.5">
      <c r="A119" s="29" t="s">
        <v>482</v>
      </c>
      <c r="B119" s="1">
        <v>-8.34</v>
      </c>
      <c r="C119" s="1">
        <v>115.51</v>
      </c>
      <c r="D119" s="1">
        <v>0</v>
      </c>
      <c r="E119" s="1">
        <v>0.002</v>
      </c>
      <c r="F119" s="1" t="s">
        <v>487</v>
      </c>
      <c r="G119" s="1">
        <v>56.17</v>
      </c>
      <c r="H119" s="1">
        <v>0.83</v>
      </c>
      <c r="I119" s="1">
        <v>17.66</v>
      </c>
      <c r="J119" s="1">
        <v>9.03</v>
      </c>
      <c r="K119" s="1">
        <v>8.125618644830379</v>
      </c>
      <c r="M119" s="1">
        <v>0.17</v>
      </c>
      <c r="N119" s="1">
        <v>4.18</v>
      </c>
      <c r="O119" s="1">
        <v>7.97</v>
      </c>
      <c r="P119" s="1">
        <v>2.34</v>
      </c>
      <c r="Q119" s="1">
        <v>1.45</v>
      </c>
      <c r="R119" s="1">
        <v>0.26</v>
      </c>
      <c r="T119" s="1">
        <v>0.1</v>
      </c>
      <c r="U119" s="1">
        <v>100.06</v>
      </c>
      <c r="V119" s="1">
        <v>31</v>
      </c>
      <c r="X119" s="1">
        <v>6.1</v>
      </c>
      <c r="Y119" s="1">
        <v>430</v>
      </c>
      <c r="Z119" s="1">
        <v>118</v>
      </c>
      <c r="AO119" s="1">
        <v>27</v>
      </c>
      <c r="AW119" s="1">
        <v>3.4</v>
      </c>
      <c r="BC119" s="1">
        <f t="shared" si="0"/>
        <v>15.925925925925926</v>
      </c>
      <c r="BD119" s="1">
        <f t="shared" si="1"/>
        <v>3.6440677966101696</v>
      </c>
      <c r="BE119" s="14"/>
      <c r="BF119" s="25">
        <f t="shared" si="9"/>
        <v>0.051694915254237285</v>
      </c>
      <c r="BG119" s="26">
        <f t="shared" si="10"/>
        <v>0.22592592592592592</v>
      </c>
      <c r="BH119" s="14"/>
      <c r="BI119" s="14"/>
      <c r="BJ119" s="14"/>
      <c r="BK119" s="14"/>
      <c r="BL119" s="1">
        <f t="shared" si="3"/>
        <v>1.127397065831835</v>
      </c>
      <c r="BM119" s="1">
        <f t="shared" si="4"/>
        <v>21.27710843373494</v>
      </c>
      <c r="BN119" s="1">
        <f t="shared" si="5"/>
        <v>1.9439279054618133</v>
      </c>
      <c r="BO119" s="1">
        <f t="shared" si="6"/>
        <v>53.40752780369563</v>
      </c>
      <c r="BP119" s="14"/>
      <c r="BQ119" s="14"/>
      <c r="BR119" s="39"/>
      <c r="BS119" s="14"/>
      <c r="BT119" s="14"/>
      <c r="BU119" s="14"/>
      <c r="BV119" s="16"/>
      <c r="CK119" s="1">
        <f>AO119/28</f>
        <v>0.9642857142857143</v>
      </c>
      <c r="CL119" s="11"/>
      <c r="CM119" s="11"/>
    </row>
    <row r="120" spans="1:91" s="1" customFormat="1" ht="13.5">
      <c r="A120" s="29" t="s">
        <v>482</v>
      </c>
      <c r="B120" s="1">
        <v>-8.34</v>
      </c>
      <c r="C120" s="1">
        <v>115.51</v>
      </c>
      <c r="D120" s="1">
        <v>0</v>
      </c>
      <c r="E120" s="1">
        <v>0.002</v>
      </c>
      <c r="F120" s="1" t="s">
        <v>488</v>
      </c>
      <c r="G120" s="1">
        <v>54.5</v>
      </c>
      <c r="H120" s="1">
        <v>0.9</v>
      </c>
      <c r="I120" s="1">
        <v>17.83</v>
      </c>
      <c r="J120" s="1">
        <v>2.73</v>
      </c>
      <c r="K120" s="1">
        <v>8.876582380995231</v>
      </c>
      <c r="L120" s="1">
        <v>6.42</v>
      </c>
      <c r="M120" s="1">
        <v>0.18</v>
      </c>
      <c r="N120" s="1">
        <v>5</v>
      </c>
      <c r="O120" s="1">
        <v>8.94</v>
      </c>
      <c r="P120" s="1">
        <v>2.01</v>
      </c>
      <c r="Q120" s="1">
        <v>1.18</v>
      </c>
      <c r="R120" s="1">
        <v>0.26</v>
      </c>
      <c r="T120" s="1">
        <v>0</v>
      </c>
      <c r="U120" s="1">
        <f>G120+H120+I120+J120+L120+M120+N120+O120+P120+Q120+R120+T120</f>
        <v>99.95000000000002</v>
      </c>
      <c r="V120" s="1">
        <v>27</v>
      </c>
      <c r="X120" s="1">
        <v>4.4</v>
      </c>
      <c r="Y120" s="1">
        <v>449</v>
      </c>
      <c r="Z120" s="1">
        <v>104</v>
      </c>
      <c r="AO120" s="1">
        <v>26</v>
      </c>
      <c r="AQ120" s="1">
        <v>20</v>
      </c>
      <c r="AR120" s="1">
        <v>54</v>
      </c>
      <c r="AS120" s="1">
        <v>26</v>
      </c>
      <c r="AT120" s="1">
        <v>223</v>
      </c>
      <c r="AU120" s="1">
        <v>78</v>
      </c>
      <c r="AV120" s="1">
        <v>91</v>
      </c>
      <c r="AW120" s="1">
        <v>18.5</v>
      </c>
      <c r="AY120" s="1">
        <v>2.3</v>
      </c>
      <c r="AZ120" s="1">
        <v>2.2</v>
      </c>
      <c r="BC120" s="1">
        <f t="shared" si="0"/>
        <v>17.26923076923077</v>
      </c>
      <c r="BD120" s="1">
        <f t="shared" si="1"/>
        <v>4.3173076923076925</v>
      </c>
      <c r="BE120" s="14"/>
      <c r="BF120" s="25">
        <f t="shared" si="9"/>
        <v>0.04230769230769231</v>
      </c>
      <c r="BG120" s="26">
        <f t="shared" si="10"/>
        <v>0.16923076923076924</v>
      </c>
      <c r="BH120" s="25">
        <f>AY120/Z120</f>
        <v>0.022115384615384613</v>
      </c>
      <c r="BI120" s="14"/>
      <c r="BJ120" s="26">
        <f t="shared" si="2"/>
        <v>8.576923076923077</v>
      </c>
      <c r="BK120" s="14"/>
      <c r="BL120" s="1">
        <f t="shared" si="3"/>
        <v>1.168722240934826</v>
      </c>
      <c r="BM120" s="1">
        <f t="shared" si="4"/>
        <v>19.81111111111111</v>
      </c>
      <c r="BN120" s="1">
        <f t="shared" si="5"/>
        <v>1.775316476199046</v>
      </c>
      <c r="BO120" s="1">
        <f t="shared" si="6"/>
        <v>55.656793675939994</v>
      </c>
      <c r="BP120" s="14"/>
      <c r="BQ120" s="14"/>
      <c r="BR120" s="39"/>
      <c r="BS120" s="14"/>
      <c r="BT120" s="14"/>
      <c r="BU120" s="14"/>
      <c r="BV120" s="16"/>
      <c r="CK120" s="1">
        <f>AO120/28</f>
        <v>0.9285714285714286</v>
      </c>
      <c r="CL120" s="11"/>
      <c r="CM120" s="11"/>
    </row>
    <row r="121" spans="1:91" s="1" customFormat="1" ht="13.5">
      <c r="A121" s="29" t="s">
        <v>482</v>
      </c>
      <c r="B121" s="1">
        <v>-8.34</v>
      </c>
      <c r="C121" s="1">
        <v>115.51</v>
      </c>
      <c r="D121" s="1">
        <v>0</v>
      </c>
      <c r="E121" s="1">
        <v>0.002</v>
      </c>
      <c r="F121" s="1" t="s">
        <v>489</v>
      </c>
      <c r="G121" s="1">
        <v>54.04</v>
      </c>
      <c r="H121" s="1">
        <v>0.88</v>
      </c>
      <c r="I121" s="1">
        <v>18.01</v>
      </c>
      <c r="J121" s="1">
        <v>3.11</v>
      </c>
      <c r="K121" s="1">
        <v>8.568524250877351</v>
      </c>
      <c r="L121" s="1">
        <v>5.77</v>
      </c>
      <c r="M121" s="1">
        <v>0.18</v>
      </c>
      <c r="N121" s="1">
        <v>5.03</v>
      </c>
      <c r="O121" s="1">
        <v>8.85</v>
      </c>
      <c r="P121" s="1">
        <v>2.97</v>
      </c>
      <c r="Q121" s="1">
        <v>1.16</v>
      </c>
      <c r="R121" s="1">
        <v>0.26</v>
      </c>
      <c r="T121" s="1">
        <v>0</v>
      </c>
      <c r="U121" s="1">
        <f>G121+H121+I121+J121+L121+M121+N121+O121+P121+Q121+R121+T121</f>
        <v>100.26</v>
      </c>
      <c r="V121" s="1">
        <v>28</v>
      </c>
      <c r="X121" s="1">
        <v>4.5</v>
      </c>
      <c r="Y121" s="1">
        <v>445</v>
      </c>
      <c r="Z121" s="1">
        <v>104</v>
      </c>
      <c r="AO121" s="1">
        <v>27</v>
      </c>
      <c r="AQ121" s="1">
        <v>17</v>
      </c>
      <c r="AR121" s="1">
        <v>54</v>
      </c>
      <c r="AS121" s="1">
        <v>24</v>
      </c>
      <c r="AT121" s="1">
        <v>231</v>
      </c>
      <c r="AU121" s="1">
        <v>87</v>
      </c>
      <c r="AV121" s="1">
        <v>92</v>
      </c>
      <c r="AW121" s="1">
        <v>5.9</v>
      </c>
      <c r="AY121" s="1">
        <v>3.4</v>
      </c>
      <c r="AZ121" s="1">
        <v>1.6</v>
      </c>
      <c r="BC121" s="1">
        <f>Y121/AO121</f>
        <v>16.48148148148148</v>
      </c>
      <c r="BD121" s="1">
        <f t="shared" si="1"/>
        <v>4.278846153846154</v>
      </c>
      <c r="BE121" s="14"/>
      <c r="BF121" s="25">
        <f t="shared" si="9"/>
        <v>0.04326923076923077</v>
      </c>
      <c r="BG121" s="26">
        <f t="shared" si="10"/>
        <v>0.16666666666666666</v>
      </c>
      <c r="BH121" s="25">
        <f>AY121/Z121</f>
        <v>0.032692307692307694</v>
      </c>
      <c r="BI121" s="14"/>
      <c r="BJ121" s="26">
        <f t="shared" si="2"/>
        <v>8.555555555555555</v>
      </c>
      <c r="BK121" s="14"/>
      <c r="BL121" s="1">
        <f t="shared" si="3"/>
        <v>1.2344430706554126</v>
      </c>
      <c r="BM121" s="1">
        <f t="shared" si="4"/>
        <v>20.465909090909093</v>
      </c>
      <c r="BN121" s="1">
        <f t="shared" si="5"/>
        <v>1.7034839464964913</v>
      </c>
      <c r="BO121" s="1">
        <f t="shared" si="6"/>
        <v>56.673635837424484</v>
      </c>
      <c r="BP121" s="14"/>
      <c r="BQ121" s="14"/>
      <c r="BR121" s="39"/>
      <c r="BS121" s="14"/>
      <c r="BT121" s="14"/>
      <c r="BU121" s="14"/>
      <c r="BV121" s="16"/>
      <c r="CK121" s="1">
        <f>AO121/28</f>
        <v>0.9642857142857143</v>
      </c>
      <c r="CL121" s="11"/>
      <c r="CM121" s="11"/>
    </row>
    <row r="122" spans="1:91" s="1" customFormat="1" ht="13.5">
      <c r="A122" s="30" t="s">
        <v>490</v>
      </c>
      <c r="B122" s="1">
        <v>-8.38</v>
      </c>
      <c r="C122" s="1">
        <v>115.65</v>
      </c>
      <c r="D122" s="1">
        <v>0</v>
      </c>
      <c r="E122" s="1">
        <v>3</v>
      </c>
      <c r="F122" s="1" t="s">
        <v>491</v>
      </c>
      <c r="G122" s="1">
        <v>52.8</v>
      </c>
      <c r="H122" s="1">
        <v>0.86</v>
      </c>
      <c r="I122" s="1">
        <v>18.7</v>
      </c>
      <c r="J122" s="14"/>
      <c r="K122" s="1">
        <v>9.3</v>
      </c>
      <c r="L122" s="14"/>
      <c r="M122" s="1">
        <v>0.16</v>
      </c>
      <c r="N122" s="1">
        <v>4.1</v>
      </c>
      <c r="O122" s="1">
        <v>9.22</v>
      </c>
      <c r="P122" s="1">
        <v>3.28</v>
      </c>
      <c r="Q122" s="1">
        <v>1.42</v>
      </c>
      <c r="R122" s="1">
        <v>0.23</v>
      </c>
      <c r="S122" s="1">
        <v>0.36</v>
      </c>
      <c r="U122" s="1">
        <f>SUM(M122:R122)+K122+I122+H122+G122</f>
        <v>100.07</v>
      </c>
      <c r="V122" s="1">
        <v>31.3</v>
      </c>
      <c r="W122" s="1">
        <v>260</v>
      </c>
      <c r="Y122" s="1">
        <v>509</v>
      </c>
      <c r="Z122" s="1">
        <v>86</v>
      </c>
      <c r="AO122" s="1">
        <v>26</v>
      </c>
      <c r="AP122" s="1">
        <v>22</v>
      </c>
      <c r="AQ122" s="1">
        <v>16</v>
      </c>
      <c r="AR122" s="1">
        <v>10</v>
      </c>
      <c r="AS122" s="1">
        <v>23</v>
      </c>
      <c r="AT122" s="1">
        <v>330</v>
      </c>
      <c r="AU122" s="1">
        <v>110</v>
      </c>
      <c r="BC122" s="13">
        <f>Y122/AO122</f>
        <v>19.576923076923077</v>
      </c>
      <c r="BD122" s="1">
        <f t="shared" si="1"/>
        <v>5.9186046511627906</v>
      </c>
      <c r="BE122" s="13">
        <f>W122/Z122</f>
        <v>3.0232558139534884</v>
      </c>
      <c r="BF122" s="14"/>
      <c r="BG122" s="14"/>
      <c r="BH122" s="14"/>
      <c r="BI122" s="13">
        <f>AT122/AP122</f>
        <v>15</v>
      </c>
      <c r="BJ122" s="26">
        <f t="shared" si="2"/>
        <v>12.692307692307692</v>
      </c>
      <c r="BK122" s="14"/>
      <c r="BL122" s="1">
        <f t="shared" si="3"/>
        <v>1.2671899615480864</v>
      </c>
      <c r="BM122" s="1">
        <f t="shared" si="4"/>
        <v>21.744186046511626</v>
      </c>
      <c r="BN122" s="1">
        <f t="shared" si="5"/>
        <v>2.2682926829268295</v>
      </c>
      <c r="BO122" s="1">
        <f t="shared" si="6"/>
        <v>49.554909560723516</v>
      </c>
      <c r="BP122" s="27">
        <v>0.70384</v>
      </c>
      <c r="BQ122" s="14"/>
      <c r="BR122" s="39"/>
      <c r="BS122" s="14"/>
      <c r="BT122" s="14"/>
      <c r="BU122" s="14"/>
      <c r="BV122" s="16"/>
      <c r="BY122" s="13"/>
      <c r="BZ122" s="13"/>
      <c r="CA122" s="13"/>
      <c r="CB122" s="13"/>
      <c r="CC122" s="13"/>
      <c r="CD122" s="13"/>
      <c r="CE122" s="13"/>
      <c r="CF122" s="13"/>
      <c r="CG122" s="13"/>
      <c r="CH122" s="13"/>
      <c r="CI122" s="13"/>
      <c r="CJ122" s="13"/>
      <c r="CK122" s="1">
        <f>AO122/28</f>
        <v>0.9285714285714286</v>
      </c>
      <c r="CL122" s="26"/>
      <c r="CM122" s="26"/>
    </row>
    <row r="123" spans="1:91" s="1" customFormat="1" ht="13.5">
      <c r="A123" s="30" t="s">
        <v>490</v>
      </c>
      <c r="B123" s="1">
        <v>-8.38</v>
      </c>
      <c r="C123" s="1">
        <v>115.65</v>
      </c>
      <c r="D123" s="1">
        <v>0</v>
      </c>
      <c r="E123" s="1">
        <v>3</v>
      </c>
      <c r="F123" s="1" t="s">
        <v>492</v>
      </c>
      <c r="G123" s="1">
        <v>53.3</v>
      </c>
      <c r="H123" s="1">
        <v>0.85</v>
      </c>
      <c r="I123" s="1">
        <v>18.74</v>
      </c>
      <c r="J123" s="14"/>
      <c r="K123" s="1">
        <v>9.2</v>
      </c>
      <c r="L123" s="14"/>
      <c r="M123" s="13">
        <v>0.13</v>
      </c>
      <c r="N123" s="1">
        <v>3.84</v>
      </c>
      <c r="O123" s="1">
        <v>9.1</v>
      </c>
      <c r="P123" s="1">
        <v>3.3</v>
      </c>
      <c r="Q123" s="1">
        <v>1.35</v>
      </c>
      <c r="R123" s="1">
        <v>0.22</v>
      </c>
      <c r="S123" s="1">
        <v>0.28</v>
      </c>
      <c r="U123" s="1">
        <f>SUM(M123:R123)+K123+I123+H123+G123</f>
        <v>100.03</v>
      </c>
      <c r="V123" s="1">
        <v>29.2</v>
      </c>
      <c r="Y123" s="1">
        <v>470</v>
      </c>
      <c r="Z123" s="1">
        <v>92</v>
      </c>
      <c r="AO123" s="1">
        <v>25</v>
      </c>
      <c r="BC123" s="13">
        <f>Y123/AO123</f>
        <v>18.8</v>
      </c>
      <c r="BD123" s="1">
        <f t="shared" si="1"/>
        <v>5.108695652173913</v>
      </c>
      <c r="BE123" s="14"/>
      <c r="BF123" s="14"/>
      <c r="BG123" s="14"/>
      <c r="BH123" s="14"/>
      <c r="BI123" s="14"/>
      <c r="BJ123" s="14"/>
      <c r="BK123" s="14"/>
      <c r="BL123" s="1">
        <f t="shared" si="3"/>
        <v>1.250555154107814</v>
      </c>
      <c r="BM123" s="1">
        <f t="shared" si="4"/>
        <v>22.04705882352941</v>
      </c>
      <c r="BN123" s="1">
        <f t="shared" si="5"/>
        <v>2.395833333333333</v>
      </c>
      <c r="BO123" s="1">
        <f t="shared" si="6"/>
        <v>48.18809927938917</v>
      </c>
      <c r="BP123" s="14"/>
      <c r="BQ123" s="14"/>
      <c r="BR123" s="39"/>
      <c r="BS123" s="14"/>
      <c r="BT123" s="14"/>
      <c r="BU123" s="14"/>
      <c r="BV123" s="16"/>
      <c r="BY123" s="13"/>
      <c r="BZ123" s="13"/>
      <c r="CA123" s="13"/>
      <c r="CB123" s="13"/>
      <c r="CC123" s="13"/>
      <c r="CD123" s="13"/>
      <c r="CE123" s="13"/>
      <c r="CF123" s="13"/>
      <c r="CG123" s="13"/>
      <c r="CH123" s="13"/>
      <c r="CI123" s="13"/>
      <c r="CJ123" s="13"/>
      <c r="CK123" s="1">
        <f>AO123/28</f>
        <v>0.8928571428571429</v>
      </c>
      <c r="CL123" s="26"/>
      <c r="CM123" s="26"/>
    </row>
    <row r="124" spans="1:91" s="1" customFormat="1" ht="13.5">
      <c r="A124" s="30" t="s">
        <v>490</v>
      </c>
      <c r="B124" s="1">
        <v>-8.38</v>
      </c>
      <c r="C124" s="1">
        <v>115.65</v>
      </c>
      <c r="D124" s="1">
        <v>0</v>
      </c>
      <c r="E124" s="1">
        <v>3</v>
      </c>
      <c r="F124" s="1" t="s">
        <v>493</v>
      </c>
      <c r="G124" s="1">
        <v>54.8</v>
      </c>
      <c r="H124" s="1">
        <v>0.79</v>
      </c>
      <c r="I124" s="1">
        <v>19.9</v>
      </c>
      <c r="J124" s="14"/>
      <c r="K124" s="1">
        <v>7.8</v>
      </c>
      <c r="L124" s="14"/>
      <c r="M124" s="13">
        <v>0</v>
      </c>
      <c r="N124" s="1">
        <v>2.49</v>
      </c>
      <c r="O124" s="1">
        <v>8.9</v>
      </c>
      <c r="P124" s="1">
        <v>3.51</v>
      </c>
      <c r="Q124" s="1">
        <v>1.53</v>
      </c>
      <c r="R124" s="1">
        <v>0.23</v>
      </c>
      <c r="S124" s="1">
        <v>1.1</v>
      </c>
      <c r="U124" s="1">
        <f>SUM(M124:R124)+K124+I124+H124+G124</f>
        <v>99.94999999999999</v>
      </c>
      <c r="V124" s="1">
        <v>34.3</v>
      </c>
      <c r="W124" s="1">
        <v>290</v>
      </c>
      <c r="Y124" s="1">
        <v>513</v>
      </c>
      <c r="Z124" s="1">
        <v>97</v>
      </c>
      <c r="AO124" s="1">
        <v>34</v>
      </c>
      <c r="AP124" s="1">
        <v>20</v>
      </c>
      <c r="AQ124" s="1">
        <v>5.2</v>
      </c>
      <c r="AR124" s="1">
        <v>2.2</v>
      </c>
      <c r="AS124" s="1">
        <v>20</v>
      </c>
      <c r="AT124" s="1">
        <v>240</v>
      </c>
      <c r="AU124" s="1">
        <v>73</v>
      </c>
      <c r="BC124" s="13">
        <f>Y124/AO124</f>
        <v>15.088235294117647</v>
      </c>
      <c r="BD124" s="1">
        <f t="shared" si="1"/>
        <v>5.288659793814433</v>
      </c>
      <c r="BE124" s="13">
        <f>W124/Z124</f>
        <v>2.9896907216494846</v>
      </c>
      <c r="BF124" s="14"/>
      <c r="BG124" s="14"/>
      <c r="BH124" s="14"/>
      <c r="BI124" s="13">
        <f>AT124/AP124</f>
        <v>12</v>
      </c>
      <c r="BJ124" s="26">
        <f t="shared" si="2"/>
        <v>7.0588235294117645</v>
      </c>
      <c r="BK124" s="14"/>
      <c r="BL124" s="1">
        <f t="shared" si="3"/>
        <v>1.1865365396890069</v>
      </c>
      <c r="BM124" s="1">
        <f t="shared" si="4"/>
        <v>25.189873417721515</v>
      </c>
      <c r="BN124" s="1">
        <f t="shared" si="5"/>
        <v>3.1325301204819276</v>
      </c>
      <c r="BO124" s="1">
        <f t="shared" si="6"/>
        <v>41.56594418902606</v>
      </c>
      <c r="BP124" s="14"/>
      <c r="BQ124" s="14"/>
      <c r="BR124" s="39"/>
      <c r="BS124" s="14"/>
      <c r="BT124" s="14"/>
      <c r="BU124" s="14"/>
      <c r="BV124" s="16"/>
      <c r="BY124" s="13"/>
      <c r="BZ124" s="13"/>
      <c r="CA124" s="13"/>
      <c r="CB124" s="13"/>
      <c r="CC124" s="13"/>
      <c r="CD124" s="13"/>
      <c r="CE124" s="13"/>
      <c r="CF124" s="13"/>
      <c r="CG124" s="13"/>
      <c r="CH124" s="13"/>
      <c r="CI124" s="13"/>
      <c r="CJ124" s="13"/>
      <c r="CK124" s="1">
        <f>AO124/28</f>
        <v>1.2142857142857142</v>
      </c>
      <c r="CL124" s="26"/>
      <c r="CM124" s="26"/>
    </row>
    <row r="125" spans="1:91" s="1" customFormat="1" ht="13.5">
      <c r="A125" s="30" t="s">
        <v>490</v>
      </c>
      <c r="B125" s="1">
        <v>-8.38</v>
      </c>
      <c r="C125" s="1">
        <v>115.65</v>
      </c>
      <c r="D125" s="1">
        <v>0</v>
      </c>
      <c r="E125" s="1">
        <v>3</v>
      </c>
      <c r="F125" s="1" t="s">
        <v>494</v>
      </c>
      <c r="G125" s="1">
        <v>55.2</v>
      </c>
      <c r="H125" s="1">
        <v>0.72</v>
      </c>
      <c r="I125" s="1">
        <v>18.61</v>
      </c>
      <c r="J125" s="14"/>
      <c r="K125" s="1">
        <v>8.5</v>
      </c>
      <c r="L125" s="14"/>
      <c r="M125" s="13">
        <v>0.19</v>
      </c>
      <c r="N125" s="1">
        <v>3.42</v>
      </c>
      <c r="O125" s="1">
        <v>8.19</v>
      </c>
      <c r="P125" s="1">
        <v>3.4</v>
      </c>
      <c r="Q125" s="1">
        <v>1.56</v>
      </c>
      <c r="R125" s="1">
        <v>0.23</v>
      </c>
      <c r="S125" s="1">
        <v>0.76</v>
      </c>
      <c r="U125" s="1">
        <f>SUM(M125:R125)+K125+I125+H125+G125</f>
        <v>100.02</v>
      </c>
      <c r="V125" s="1">
        <v>35.3</v>
      </c>
      <c r="W125" s="1">
        <v>320</v>
      </c>
      <c r="Y125" s="1">
        <v>490</v>
      </c>
      <c r="Z125" s="1">
        <v>99</v>
      </c>
      <c r="AO125" s="1">
        <v>28</v>
      </c>
      <c r="AP125" s="1">
        <v>17</v>
      </c>
      <c r="AQ125" s="1">
        <v>8.3</v>
      </c>
      <c r="AR125" s="1">
        <v>3.6</v>
      </c>
      <c r="AS125" s="1">
        <v>21</v>
      </c>
      <c r="AT125" s="1">
        <v>280</v>
      </c>
      <c r="AU125" s="1">
        <v>70</v>
      </c>
      <c r="BC125" s="13">
        <f>Y125/AO125</f>
        <v>17.5</v>
      </c>
      <c r="BD125" s="1">
        <f t="shared" si="1"/>
        <v>4.94949494949495</v>
      </c>
      <c r="BE125" s="13">
        <f>W125/Z125</f>
        <v>3.2323232323232323</v>
      </c>
      <c r="BF125" s="14"/>
      <c r="BG125" s="14"/>
      <c r="BH125" s="14"/>
      <c r="BI125" s="13">
        <f>AT125/AP125</f>
        <v>16.470588235294116</v>
      </c>
      <c r="BJ125" s="26">
        <f t="shared" si="2"/>
        <v>10</v>
      </c>
      <c r="BK125" s="14"/>
      <c r="BL125" s="1">
        <f t="shared" si="3"/>
        <v>1.1914396346790632</v>
      </c>
      <c r="BM125" s="1">
        <f t="shared" si="4"/>
        <v>25.84722222222222</v>
      </c>
      <c r="BN125" s="1">
        <f t="shared" si="5"/>
        <v>2.4853801169590644</v>
      </c>
      <c r="BO125" s="1">
        <f t="shared" si="6"/>
        <v>47.27265294784569</v>
      </c>
      <c r="BP125" s="27">
        <v>0.70398</v>
      </c>
      <c r="BQ125" s="14"/>
      <c r="BR125" s="39"/>
      <c r="BS125" s="14"/>
      <c r="BT125" s="14"/>
      <c r="BU125" s="14"/>
      <c r="BV125" s="16"/>
      <c r="BY125" s="13"/>
      <c r="BZ125" s="13"/>
      <c r="CA125" s="13"/>
      <c r="CB125" s="13"/>
      <c r="CC125" s="13"/>
      <c r="CD125" s="13"/>
      <c r="CE125" s="13"/>
      <c r="CF125" s="13"/>
      <c r="CG125" s="13"/>
      <c r="CH125" s="13"/>
      <c r="CI125" s="13"/>
      <c r="CJ125" s="13"/>
      <c r="CK125" s="1">
        <f>AO125/28</f>
        <v>1</v>
      </c>
      <c r="CL125" s="26"/>
      <c r="CM125" s="26"/>
    </row>
    <row r="127" ht="12.75">
      <c r="A127" s="112" t="s">
        <v>495</v>
      </c>
    </row>
    <row r="128" spans="1:91" s="1" customFormat="1" ht="15.75">
      <c r="A128" s="1" t="s">
        <v>231</v>
      </c>
      <c r="B128" s="1" t="s">
        <v>232</v>
      </c>
      <c r="C128" s="1" t="s">
        <v>233</v>
      </c>
      <c r="D128" s="13" t="s">
        <v>234</v>
      </c>
      <c r="E128" s="1" t="s">
        <v>235</v>
      </c>
      <c r="F128" s="1" t="s">
        <v>236</v>
      </c>
      <c r="G128" s="1" t="s">
        <v>237</v>
      </c>
      <c r="H128" s="1" t="s">
        <v>238</v>
      </c>
      <c r="I128" s="1" t="s">
        <v>239</v>
      </c>
      <c r="J128" s="1" t="s">
        <v>240</v>
      </c>
      <c r="K128" s="1" t="s">
        <v>241</v>
      </c>
      <c r="L128" s="1" t="s">
        <v>242</v>
      </c>
      <c r="M128" s="1" t="s">
        <v>243</v>
      </c>
      <c r="N128" s="1" t="s">
        <v>244</v>
      </c>
      <c r="O128" s="1" t="s">
        <v>245</v>
      </c>
      <c r="P128" s="1" t="s">
        <v>246</v>
      </c>
      <c r="Q128" s="1" t="s">
        <v>247</v>
      </c>
      <c r="R128" s="1" t="s">
        <v>248</v>
      </c>
      <c r="S128" s="1" t="s">
        <v>249</v>
      </c>
      <c r="T128" s="1" t="s">
        <v>250</v>
      </c>
      <c r="U128" s="1" t="s">
        <v>251</v>
      </c>
      <c r="V128" s="100" t="s">
        <v>252</v>
      </c>
      <c r="W128" s="100" t="s">
        <v>253</v>
      </c>
      <c r="X128" s="1" t="s">
        <v>254</v>
      </c>
      <c r="Y128" s="100" t="s">
        <v>255</v>
      </c>
      <c r="Z128" s="100" t="s">
        <v>256</v>
      </c>
      <c r="AA128" s="1" t="s">
        <v>257</v>
      </c>
      <c r="AB128" s="1" t="s">
        <v>258</v>
      </c>
      <c r="AC128" s="1" t="s">
        <v>259</v>
      </c>
      <c r="AD128" s="1" t="s">
        <v>260</v>
      </c>
      <c r="AE128" s="1" t="s">
        <v>301</v>
      </c>
      <c r="AF128" s="1" t="s">
        <v>302</v>
      </c>
      <c r="AG128" s="1" t="s">
        <v>303</v>
      </c>
      <c r="AH128" s="1" t="s">
        <v>304</v>
      </c>
      <c r="AI128" s="1" t="s">
        <v>305</v>
      </c>
      <c r="AJ128" s="1" t="s">
        <v>306</v>
      </c>
      <c r="AK128" s="1" t="s">
        <v>307</v>
      </c>
      <c r="AL128" s="1" t="s">
        <v>308</v>
      </c>
      <c r="AM128" s="1" t="s">
        <v>309</v>
      </c>
      <c r="AN128" s="1" t="s">
        <v>310</v>
      </c>
      <c r="AO128" s="100" t="s">
        <v>311</v>
      </c>
      <c r="AP128" s="100" t="s">
        <v>312</v>
      </c>
      <c r="AQ128" s="1" t="s">
        <v>313</v>
      </c>
      <c r="AR128" s="1" t="s">
        <v>314</v>
      </c>
      <c r="AS128" s="1" t="s">
        <v>315</v>
      </c>
      <c r="AT128" s="100" t="s">
        <v>316</v>
      </c>
      <c r="AU128" s="100" t="s">
        <v>317</v>
      </c>
      <c r="AV128" s="100" t="s">
        <v>318</v>
      </c>
      <c r="AW128" s="1" t="s">
        <v>319</v>
      </c>
      <c r="AX128" s="1" t="s">
        <v>320</v>
      </c>
      <c r="AY128" s="1" t="s">
        <v>321</v>
      </c>
      <c r="AZ128" s="1" t="s">
        <v>322</v>
      </c>
      <c r="BA128" s="1" t="s">
        <v>323</v>
      </c>
      <c r="BB128" s="1" t="s">
        <v>324</v>
      </c>
      <c r="BC128" s="1" t="s">
        <v>325</v>
      </c>
      <c r="BD128" s="1" t="s">
        <v>326</v>
      </c>
      <c r="BE128" s="3" t="s">
        <v>327</v>
      </c>
      <c r="BF128" s="4" t="s">
        <v>328</v>
      </c>
      <c r="BG128" s="5" t="s">
        <v>329</v>
      </c>
      <c r="BH128" s="5" t="s">
        <v>330</v>
      </c>
      <c r="BI128" s="6" t="s">
        <v>331</v>
      </c>
      <c r="BJ128" s="5" t="s">
        <v>332</v>
      </c>
      <c r="BK128" s="7" t="s">
        <v>333</v>
      </c>
      <c r="BL128" s="3" t="s">
        <v>334</v>
      </c>
      <c r="BM128" s="3" t="s">
        <v>335</v>
      </c>
      <c r="BN128" s="3" t="s">
        <v>336</v>
      </c>
      <c r="BO128" s="3" t="s">
        <v>337</v>
      </c>
      <c r="BP128" s="8" t="s">
        <v>338</v>
      </c>
      <c r="BQ128" s="8" t="s">
        <v>339</v>
      </c>
      <c r="BR128" s="9" t="s">
        <v>340</v>
      </c>
      <c r="BS128" s="10" t="s">
        <v>341</v>
      </c>
      <c r="BT128" s="10" t="s">
        <v>342</v>
      </c>
      <c r="BU128" s="10" t="s">
        <v>261</v>
      </c>
      <c r="BV128" s="10"/>
      <c r="BW128" s="1" t="s">
        <v>262</v>
      </c>
      <c r="BX128" s="1" t="s">
        <v>263</v>
      </c>
      <c r="BY128" s="1" t="s">
        <v>264</v>
      </c>
      <c r="BZ128" s="1" t="s">
        <v>265</v>
      </c>
      <c r="CA128" s="1" t="s">
        <v>266</v>
      </c>
      <c r="CB128" s="1" t="s">
        <v>267</v>
      </c>
      <c r="CC128" s="1" t="s">
        <v>268</v>
      </c>
      <c r="CD128" s="1" t="s">
        <v>269</v>
      </c>
      <c r="CE128" s="1" t="s">
        <v>270</v>
      </c>
      <c r="CF128" s="1" t="s">
        <v>271</v>
      </c>
      <c r="CG128" s="1" t="s">
        <v>272</v>
      </c>
      <c r="CH128" s="1" t="s">
        <v>273</v>
      </c>
      <c r="CI128" s="1" t="s">
        <v>274</v>
      </c>
      <c r="CJ128" s="1" t="s">
        <v>275</v>
      </c>
      <c r="CK128" s="1" t="s">
        <v>276</v>
      </c>
      <c r="CL128" s="11" t="s">
        <v>277</v>
      </c>
      <c r="CM128" s="11" t="s">
        <v>333</v>
      </c>
    </row>
    <row r="129" spans="1:92" s="1" customFormat="1" ht="13.5">
      <c r="A129" s="113" t="s">
        <v>496</v>
      </c>
      <c r="B129" s="11">
        <v>-7.55</v>
      </c>
      <c r="C129" s="11">
        <v>127.35</v>
      </c>
      <c r="D129" s="100">
        <v>1.4</v>
      </c>
      <c r="E129" s="100">
        <v>2</v>
      </c>
      <c r="F129" s="113" t="s">
        <v>497</v>
      </c>
      <c r="G129" s="114">
        <v>57.47700919632147</v>
      </c>
      <c r="H129" s="114">
        <v>0.5997600959616153</v>
      </c>
      <c r="I129" s="114">
        <v>19.13234706117553</v>
      </c>
      <c r="J129" s="115"/>
      <c r="K129" s="114">
        <v>5.531846471345773</v>
      </c>
      <c r="L129" s="115"/>
      <c r="M129" s="114">
        <v>0.11995201919232307</v>
      </c>
      <c r="N129" s="114">
        <v>3.708516593362655</v>
      </c>
      <c r="O129" s="114">
        <v>8.376649340263896</v>
      </c>
      <c r="P129" s="114">
        <v>2.6789284286285486</v>
      </c>
      <c r="Q129" s="114">
        <v>1.6893242702918831</v>
      </c>
      <c r="R129" s="114">
        <v>0.0699720111955218</v>
      </c>
      <c r="S129" s="103"/>
      <c r="T129" s="115"/>
      <c r="U129" s="1">
        <f aca="true" t="shared" si="12" ref="U129:U136">G129+I129+K129+M129+N129+O129+P129+Q129+H129+R129+S129</f>
        <v>99.38430548773921</v>
      </c>
      <c r="V129" s="113">
        <v>60</v>
      </c>
      <c r="W129" s="115">
        <v>338</v>
      </c>
      <c r="X129" s="114">
        <v>12</v>
      </c>
      <c r="Y129" s="113">
        <v>313</v>
      </c>
      <c r="Z129" s="115">
        <v>106</v>
      </c>
      <c r="AA129" s="116">
        <v>17.5</v>
      </c>
      <c r="AB129" s="116">
        <v>38</v>
      </c>
      <c r="AC129" s="113"/>
      <c r="AD129" s="116"/>
      <c r="AE129" s="114"/>
      <c r="AF129" s="113"/>
      <c r="AG129" s="113"/>
      <c r="AH129" s="113"/>
      <c r="AI129" s="113"/>
      <c r="AJ129" s="113"/>
      <c r="AK129" s="113"/>
      <c r="AL129" s="113"/>
      <c r="AM129" s="114">
        <v>2.04</v>
      </c>
      <c r="AN129" s="113"/>
      <c r="AO129" s="115">
        <v>22</v>
      </c>
      <c r="AP129" s="113"/>
      <c r="AQ129" s="113"/>
      <c r="AR129" s="113"/>
      <c r="AS129" s="113"/>
      <c r="AT129" s="113"/>
      <c r="AU129" s="113"/>
      <c r="AV129" s="113"/>
      <c r="AW129" s="114"/>
      <c r="AX129" s="113"/>
      <c r="AY129" s="114">
        <v>6.6</v>
      </c>
      <c r="AZ129" s="114">
        <v>2.61</v>
      </c>
      <c r="BA129" s="114">
        <v>1.09</v>
      </c>
      <c r="BB129" s="113">
        <v>2.87</v>
      </c>
      <c r="BC129" s="13">
        <f aca="true" t="shared" si="13" ref="BC129:BC135">Y129/AO129</f>
        <v>14.227272727272727</v>
      </c>
      <c r="BD129" s="1">
        <f aca="true" t="shared" si="14" ref="BD129:BD135">Y129/Z129</f>
        <v>2.952830188679245</v>
      </c>
      <c r="BE129" s="13">
        <f aca="true" t="shared" si="15" ref="BE129:BE135">W129/Z129</f>
        <v>3.188679245283019</v>
      </c>
      <c r="BF129" s="25">
        <f aca="true" t="shared" si="16" ref="BF129:BF135">X129/Z129</f>
        <v>0.11320754716981132</v>
      </c>
      <c r="BG129" s="26">
        <f aca="true" t="shared" si="17" ref="BG129:BG135">X129/AO129</f>
        <v>0.5454545454545454</v>
      </c>
      <c r="BH129" s="25">
        <f aca="true" t="shared" si="18" ref="BH129:BH135">AY129/Z129</f>
        <v>0.062264150943396226</v>
      </c>
      <c r="BI129" s="14"/>
      <c r="BJ129" s="14"/>
      <c r="BK129" s="14"/>
      <c r="BL129" s="1">
        <f aca="true" t="shared" si="19" ref="BL129:BL192">((O129/56.079)+(P129/61.979)+(Q129/94.196))/(I129/101.961)</f>
        <v>1.1219642342830936</v>
      </c>
      <c r="BM129" s="1">
        <f aca="true" t="shared" si="20" ref="BM129:BM192">I129/H129</f>
        <v>31.900000000000002</v>
      </c>
      <c r="BN129" s="1">
        <f aca="true" t="shared" si="21" ref="BN129:BN192">K129/N129</f>
        <v>1.4916601644027794</v>
      </c>
      <c r="BO129" s="1">
        <f aca="true" t="shared" si="22" ref="BO129:BO192">(N129/40.304)/((N129/40.304)+(0.8*K129/71.8464))*100</f>
        <v>59.900803794252624</v>
      </c>
      <c r="BP129" s="117">
        <v>0.709144</v>
      </c>
      <c r="BQ129" s="14"/>
      <c r="BR129" s="103"/>
      <c r="BS129" s="14"/>
      <c r="BT129" s="14"/>
      <c r="BU129" s="14"/>
      <c r="BV129" s="103"/>
      <c r="BW129" s="1">
        <f>AA129/2.5</f>
        <v>7</v>
      </c>
      <c r="BX129" s="1">
        <f>AB129/7.5</f>
        <v>5.066666666666666</v>
      </c>
      <c r="CI129" s="1">
        <f>AM129/3.05</f>
        <v>0.6688524590163935</v>
      </c>
      <c r="CK129" s="1">
        <f>AO129/28</f>
        <v>0.7857142857142857</v>
      </c>
      <c r="CL129" s="11"/>
      <c r="CM129" s="11"/>
      <c r="CN129" s="103"/>
    </row>
    <row r="130" spans="1:92" s="1" customFormat="1" ht="13.5">
      <c r="A130" s="113" t="s">
        <v>496</v>
      </c>
      <c r="B130" s="11">
        <v>-7.55</v>
      </c>
      <c r="C130" s="11">
        <v>127.35</v>
      </c>
      <c r="D130" s="100">
        <v>1.4</v>
      </c>
      <c r="E130" s="100">
        <v>2</v>
      </c>
      <c r="F130" s="113" t="s">
        <v>498</v>
      </c>
      <c r="G130" s="114">
        <v>59.97001499250375</v>
      </c>
      <c r="H130" s="114">
        <v>0.6596701649175413</v>
      </c>
      <c r="I130" s="114">
        <v>17.991004497751124</v>
      </c>
      <c r="J130" s="115"/>
      <c r="K130" s="114">
        <v>5.018637086567847</v>
      </c>
      <c r="L130" s="115"/>
      <c r="M130" s="114">
        <v>0.12993503248375812</v>
      </c>
      <c r="N130" s="114">
        <v>3.2283858070964517</v>
      </c>
      <c r="O130" s="114">
        <v>7.306346826586706</v>
      </c>
      <c r="P130" s="114">
        <v>2.9485257371314346</v>
      </c>
      <c r="Q130" s="114">
        <v>2.1089455272363815</v>
      </c>
      <c r="R130" s="114">
        <v>0.079960019990005</v>
      </c>
      <c r="S130" s="103"/>
      <c r="T130" s="115"/>
      <c r="U130" s="1">
        <f t="shared" si="12"/>
        <v>99.44142569226501</v>
      </c>
      <c r="V130" s="113">
        <v>81</v>
      </c>
      <c r="W130" s="115">
        <v>592</v>
      </c>
      <c r="X130" s="114">
        <v>14.4</v>
      </c>
      <c r="Y130" s="113">
        <v>368</v>
      </c>
      <c r="Z130" s="115">
        <v>129</v>
      </c>
      <c r="AA130" s="116">
        <v>29.3</v>
      </c>
      <c r="AB130" s="116">
        <v>53</v>
      </c>
      <c r="AC130" s="113"/>
      <c r="AD130" s="116">
        <v>21.6</v>
      </c>
      <c r="AE130" s="114">
        <v>4.41</v>
      </c>
      <c r="AF130" s="113"/>
      <c r="AG130" s="113"/>
      <c r="AH130" s="113"/>
      <c r="AI130" s="113"/>
      <c r="AJ130" s="113"/>
      <c r="AK130" s="113"/>
      <c r="AL130" s="113"/>
      <c r="AM130" s="114">
        <v>2.23</v>
      </c>
      <c r="AN130" s="113"/>
      <c r="AO130" s="115">
        <v>26</v>
      </c>
      <c r="AP130" s="113"/>
      <c r="AQ130" s="113"/>
      <c r="AR130" s="113"/>
      <c r="AS130" s="113"/>
      <c r="AT130" s="113"/>
      <c r="AU130" s="113"/>
      <c r="AV130" s="113"/>
      <c r="AW130" s="114"/>
      <c r="AX130" s="113"/>
      <c r="AY130" s="114">
        <v>10.4</v>
      </c>
      <c r="AZ130" s="114">
        <v>2.86</v>
      </c>
      <c r="BA130" s="114">
        <v>1.11</v>
      </c>
      <c r="BB130" s="113">
        <v>3.25</v>
      </c>
      <c r="BC130" s="13">
        <f t="shared" si="13"/>
        <v>14.153846153846153</v>
      </c>
      <c r="BD130" s="1">
        <f t="shared" si="14"/>
        <v>2.852713178294574</v>
      </c>
      <c r="BE130" s="13">
        <f t="shared" si="15"/>
        <v>4.589147286821706</v>
      </c>
      <c r="BF130" s="25">
        <f t="shared" si="16"/>
        <v>0.11162790697674418</v>
      </c>
      <c r="BG130" s="26">
        <f t="shared" si="17"/>
        <v>0.5538461538461539</v>
      </c>
      <c r="BH130" s="25">
        <f t="shared" si="18"/>
        <v>0.08062015503875969</v>
      </c>
      <c r="BI130" s="14"/>
      <c r="BJ130" s="14"/>
      <c r="BK130" s="14"/>
      <c r="BL130" s="1">
        <f t="shared" si="19"/>
        <v>1.1348751752698925</v>
      </c>
      <c r="BM130" s="1">
        <f t="shared" si="20"/>
        <v>27.27272727272727</v>
      </c>
      <c r="BN130" s="1">
        <f t="shared" si="21"/>
        <v>1.5545344907464802</v>
      </c>
      <c r="BO130" s="1">
        <f t="shared" si="22"/>
        <v>58.905185995467704</v>
      </c>
      <c r="BP130" s="117">
        <v>0.708648</v>
      </c>
      <c r="BQ130" s="117">
        <v>0.51246</v>
      </c>
      <c r="BR130" s="105">
        <f>((BQ130/0.512638)-1)*10000</f>
        <v>-3.4722357687100303</v>
      </c>
      <c r="BS130" s="14"/>
      <c r="BT130" s="14"/>
      <c r="BU130" s="14"/>
      <c r="BV130" s="103"/>
      <c r="BW130" s="1">
        <f>AA130/2.5</f>
        <v>11.72</v>
      </c>
      <c r="BX130" s="1">
        <f>AB130/7.5</f>
        <v>7.066666666666666</v>
      </c>
      <c r="BZ130" s="1">
        <f>AD130/7.4</f>
        <v>2.918918918918919</v>
      </c>
      <c r="CA130" s="1">
        <f>AE130/2.63</f>
        <v>1.6768060836501901</v>
      </c>
      <c r="CI130" s="1">
        <f>AM130/3.05</f>
        <v>0.7311475409836066</v>
      </c>
      <c r="CK130" s="1">
        <f>AO130/28</f>
        <v>0.9285714285714286</v>
      </c>
      <c r="CL130" s="11"/>
      <c r="CM130" s="11"/>
      <c r="CN130" s="103"/>
    </row>
    <row r="131" spans="1:92" s="1" customFormat="1" ht="13.5">
      <c r="A131" s="113" t="s">
        <v>496</v>
      </c>
      <c r="B131" s="11">
        <v>-7.55</v>
      </c>
      <c r="C131" s="11">
        <v>127.35</v>
      </c>
      <c r="D131" s="100">
        <v>1.4</v>
      </c>
      <c r="E131" s="100">
        <v>2</v>
      </c>
      <c r="F131" s="113" t="s">
        <v>499</v>
      </c>
      <c r="G131" s="114">
        <v>71.60716071607162</v>
      </c>
      <c r="H131" s="114">
        <v>0.4400440044004401</v>
      </c>
      <c r="I131" s="114">
        <v>15.201520152015203</v>
      </c>
      <c r="J131" s="115"/>
      <c r="K131" s="114">
        <v>2.0518564049332135</v>
      </c>
      <c r="L131" s="115"/>
      <c r="M131" s="114">
        <v>0.030003000300030006</v>
      </c>
      <c r="N131" s="114">
        <v>0.31003100310031007</v>
      </c>
      <c r="O131" s="114">
        <v>2.1502150215021505</v>
      </c>
      <c r="P131" s="114">
        <v>4.0704070407040716</v>
      </c>
      <c r="Q131" s="114">
        <v>3.850385038503851</v>
      </c>
      <c r="R131" s="114">
        <v>0.06000600060006001</v>
      </c>
      <c r="S131" s="103"/>
      <c r="T131" s="115"/>
      <c r="U131" s="1">
        <f t="shared" si="12"/>
        <v>99.77162838213093</v>
      </c>
      <c r="V131" s="113">
        <v>141</v>
      </c>
      <c r="W131" s="115">
        <v>853</v>
      </c>
      <c r="X131" s="114">
        <v>20.1</v>
      </c>
      <c r="Y131" s="113">
        <v>227</v>
      </c>
      <c r="Z131" s="115">
        <v>200</v>
      </c>
      <c r="AA131" s="116">
        <v>40</v>
      </c>
      <c r="AB131" s="116">
        <v>76</v>
      </c>
      <c r="AC131" s="113"/>
      <c r="AD131" s="116">
        <v>30.3</v>
      </c>
      <c r="AE131" s="114">
        <v>6.18</v>
      </c>
      <c r="AF131" s="113"/>
      <c r="AG131" s="113"/>
      <c r="AH131" s="113"/>
      <c r="AI131" s="113"/>
      <c r="AJ131" s="113"/>
      <c r="AK131" s="113"/>
      <c r="AL131" s="113"/>
      <c r="AM131" s="114">
        <v>3.94</v>
      </c>
      <c r="AN131" s="113"/>
      <c r="AO131" s="115">
        <v>35</v>
      </c>
      <c r="AP131" s="113"/>
      <c r="AQ131" s="113"/>
      <c r="AR131" s="113"/>
      <c r="AS131" s="113"/>
      <c r="AT131" s="113"/>
      <c r="AU131" s="113"/>
      <c r="AV131" s="113"/>
      <c r="AW131" s="114">
        <v>27.4</v>
      </c>
      <c r="AX131" s="113"/>
      <c r="AY131" s="114">
        <v>15</v>
      </c>
      <c r="AZ131" s="114">
        <v>3.53</v>
      </c>
      <c r="BA131" s="114">
        <v>1.54</v>
      </c>
      <c r="BB131" s="113">
        <v>6.1</v>
      </c>
      <c r="BC131" s="13">
        <f t="shared" si="13"/>
        <v>6.485714285714286</v>
      </c>
      <c r="BD131" s="1">
        <f t="shared" si="14"/>
        <v>1.135</v>
      </c>
      <c r="BE131" s="13">
        <f t="shared" si="15"/>
        <v>4.265</v>
      </c>
      <c r="BF131" s="25">
        <f t="shared" si="16"/>
        <v>0.1005</v>
      </c>
      <c r="BG131" s="26">
        <f t="shared" si="17"/>
        <v>0.5742857142857143</v>
      </c>
      <c r="BH131" s="25">
        <f t="shared" si="18"/>
        <v>0.075</v>
      </c>
      <c r="BI131" s="14"/>
      <c r="BJ131" s="14"/>
      <c r="BK131" s="14"/>
      <c r="BL131" s="1">
        <f t="shared" si="19"/>
        <v>0.9718385845483966</v>
      </c>
      <c r="BM131" s="1">
        <f t="shared" si="20"/>
        <v>34.54545454545454</v>
      </c>
      <c r="BN131" s="1">
        <f t="shared" si="21"/>
        <v>6.618229739653936</v>
      </c>
      <c r="BO131" s="1">
        <f t="shared" si="22"/>
        <v>25.188113526055318</v>
      </c>
      <c r="BP131" s="117">
        <v>0.709195</v>
      </c>
      <c r="BQ131" s="117">
        <v>0.512432</v>
      </c>
      <c r="BR131" s="105">
        <f>((BQ131/0.512638)-1)*10000</f>
        <v>-4.018430159294928</v>
      </c>
      <c r="BS131" s="118">
        <v>19.185</v>
      </c>
      <c r="BT131" s="118">
        <v>15.7</v>
      </c>
      <c r="BU131" s="118">
        <v>39.552</v>
      </c>
      <c r="BV131" s="103"/>
      <c r="BW131" s="1">
        <f>AA131/2.5</f>
        <v>16</v>
      </c>
      <c r="BX131" s="1">
        <f>AB131/7.5</f>
        <v>10.133333333333333</v>
      </c>
      <c r="BZ131" s="1">
        <f>AD131/7.4</f>
        <v>4.094594594594595</v>
      </c>
      <c r="CA131" s="1">
        <f>AE131/2.63</f>
        <v>2.349809885931559</v>
      </c>
      <c r="CI131" s="1">
        <f>AM131/3.05</f>
        <v>1.2918032786885247</v>
      </c>
      <c r="CK131" s="1">
        <f>AO131/28</f>
        <v>1.25</v>
      </c>
      <c r="CL131" s="11"/>
      <c r="CM131" s="11"/>
      <c r="CN131" s="103"/>
    </row>
    <row r="132" spans="1:92" s="1" customFormat="1" ht="13.5">
      <c r="A132" s="113" t="s">
        <v>496</v>
      </c>
      <c r="B132" s="11">
        <v>-7.55</v>
      </c>
      <c r="C132" s="11">
        <v>127.35</v>
      </c>
      <c r="D132" s="100">
        <v>1.4</v>
      </c>
      <c r="E132" s="100">
        <v>2</v>
      </c>
      <c r="F132" s="113" t="s">
        <v>500</v>
      </c>
      <c r="G132" s="114">
        <v>72.16391804097951</v>
      </c>
      <c r="H132" s="114">
        <v>0.34982508745627183</v>
      </c>
      <c r="I132" s="114">
        <v>14.242878560719639</v>
      </c>
      <c r="J132" s="115"/>
      <c r="K132" s="114">
        <v>2.2664812649016084</v>
      </c>
      <c r="L132" s="115"/>
      <c r="M132" s="114">
        <v>0.07996001999000499</v>
      </c>
      <c r="N132" s="114">
        <v>0.40979510244877554</v>
      </c>
      <c r="O132" s="114">
        <v>1.8290854572713642</v>
      </c>
      <c r="P132" s="114">
        <v>4.037981009495252</v>
      </c>
      <c r="Q132" s="114">
        <v>4.3278360819590205</v>
      </c>
      <c r="R132" s="114">
        <v>0.039980009995002494</v>
      </c>
      <c r="S132" s="103"/>
      <c r="T132" s="115"/>
      <c r="U132" s="1">
        <f t="shared" si="12"/>
        <v>99.74774063521645</v>
      </c>
      <c r="V132" s="113">
        <v>147</v>
      </c>
      <c r="W132" s="115">
        <v>902</v>
      </c>
      <c r="X132" s="114">
        <v>20.9</v>
      </c>
      <c r="Y132" s="113">
        <v>182</v>
      </c>
      <c r="Z132" s="115">
        <v>206</v>
      </c>
      <c r="AA132" s="116">
        <v>38</v>
      </c>
      <c r="AB132" s="116">
        <v>75</v>
      </c>
      <c r="AC132" s="113"/>
      <c r="AD132" s="116"/>
      <c r="AE132" s="114"/>
      <c r="AF132" s="113"/>
      <c r="AG132" s="113"/>
      <c r="AH132" s="113"/>
      <c r="AI132" s="113"/>
      <c r="AJ132" s="113"/>
      <c r="AK132" s="113"/>
      <c r="AL132" s="113"/>
      <c r="AM132" s="114">
        <v>3.22</v>
      </c>
      <c r="AN132" s="113"/>
      <c r="AO132" s="115">
        <v>37</v>
      </c>
      <c r="AP132" s="113"/>
      <c r="AQ132" s="113"/>
      <c r="AR132" s="113"/>
      <c r="AS132" s="113"/>
      <c r="AT132" s="113"/>
      <c r="AU132" s="113"/>
      <c r="AV132" s="113"/>
      <c r="AW132" s="114"/>
      <c r="AX132" s="113"/>
      <c r="AY132" s="114">
        <v>17.7</v>
      </c>
      <c r="AZ132" s="114">
        <v>5</v>
      </c>
      <c r="BA132" s="114">
        <v>1.84</v>
      </c>
      <c r="BB132" s="113">
        <v>5.9</v>
      </c>
      <c r="BC132" s="13">
        <f t="shared" si="13"/>
        <v>4.918918918918919</v>
      </c>
      <c r="BD132" s="1">
        <f t="shared" si="14"/>
        <v>0.883495145631068</v>
      </c>
      <c r="BE132" s="13">
        <f t="shared" si="15"/>
        <v>4.378640776699029</v>
      </c>
      <c r="BF132" s="25">
        <f t="shared" si="16"/>
        <v>0.10145631067961164</v>
      </c>
      <c r="BG132" s="26">
        <f t="shared" si="17"/>
        <v>0.5648648648648649</v>
      </c>
      <c r="BH132" s="25">
        <f t="shared" si="18"/>
        <v>0.08592233009708737</v>
      </c>
      <c r="BI132" s="14"/>
      <c r="BJ132" s="14"/>
      <c r="BK132" s="14"/>
      <c r="BL132" s="1">
        <f t="shared" si="19"/>
        <v>1.0287964103338065</v>
      </c>
      <c r="BM132" s="1">
        <f t="shared" si="20"/>
        <v>40.714285714285715</v>
      </c>
      <c r="BN132" s="1">
        <f t="shared" si="21"/>
        <v>5.530767086668438</v>
      </c>
      <c r="BO132" s="1">
        <f t="shared" si="22"/>
        <v>28.71833892029465</v>
      </c>
      <c r="BP132" s="117">
        <v>0.709257</v>
      </c>
      <c r="BQ132" s="14"/>
      <c r="BR132" s="103"/>
      <c r="BS132" s="14"/>
      <c r="BT132" s="14"/>
      <c r="BU132" s="14"/>
      <c r="BV132" s="103"/>
      <c r="BW132" s="1">
        <f>AA132/2.5</f>
        <v>15.2</v>
      </c>
      <c r="BX132" s="1">
        <f>AB132/7.5</f>
        <v>10</v>
      </c>
      <c r="CI132" s="1">
        <f>AM132/3.05</f>
        <v>1.055737704918033</v>
      </c>
      <c r="CK132" s="1">
        <f>AO132/28</f>
        <v>1.3214285714285714</v>
      </c>
      <c r="CL132" s="11"/>
      <c r="CM132" s="11"/>
      <c r="CN132" s="103"/>
    </row>
    <row r="133" spans="1:92" s="1" customFormat="1" ht="13.5">
      <c r="A133" s="113" t="s">
        <v>496</v>
      </c>
      <c r="B133" s="11">
        <v>-7.55</v>
      </c>
      <c r="C133" s="11">
        <v>127.35</v>
      </c>
      <c r="D133" s="100">
        <v>1.4</v>
      </c>
      <c r="E133" s="100">
        <v>2</v>
      </c>
      <c r="F133" s="113" t="s">
        <v>501</v>
      </c>
      <c r="G133" s="114">
        <v>59.16911456147714</v>
      </c>
      <c r="H133" s="114">
        <v>0.5322252131459628</v>
      </c>
      <c r="I133" s="114">
        <v>16.406865705249587</v>
      </c>
      <c r="J133" s="115"/>
      <c r="K133" s="114">
        <v>5.9284927856851</v>
      </c>
      <c r="L133" s="115"/>
      <c r="M133" s="114">
        <v>0.11258610278087675</v>
      </c>
      <c r="N133" s="114">
        <v>4.616030214015947</v>
      </c>
      <c r="O133" s="114">
        <v>8.12666960072874</v>
      </c>
      <c r="P133" s="114">
        <v>2.794182369016305</v>
      </c>
      <c r="Q133" s="114">
        <v>1.5751819289069937</v>
      </c>
      <c r="R133" s="114">
        <v>0.07881027194661372</v>
      </c>
      <c r="S133" s="1">
        <v>1.98</v>
      </c>
      <c r="T133" s="115"/>
      <c r="U133" s="1">
        <f t="shared" si="12"/>
        <v>101.32015875295328</v>
      </c>
      <c r="V133" s="100">
        <v>60.1537</v>
      </c>
      <c r="W133" s="103">
        <v>544</v>
      </c>
      <c r="X133" s="103">
        <v>12.2</v>
      </c>
      <c r="Y133" s="100">
        <v>304.237</v>
      </c>
      <c r="Z133" s="100">
        <v>96.6225</v>
      </c>
      <c r="AA133" s="103">
        <v>16</v>
      </c>
      <c r="AB133" s="103">
        <v>37</v>
      </c>
      <c r="AC133" s="113"/>
      <c r="AD133" s="103">
        <v>14</v>
      </c>
      <c r="AE133" s="113"/>
      <c r="AF133" s="113"/>
      <c r="AG133" s="113"/>
      <c r="AH133" s="113"/>
      <c r="AI133" s="113"/>
      <c r="AJ133" s="113"/>
      <c r="AK133" s="113"/>
      <c r="AL133" s="113"/>
      <c r="AM133" s="113"/>
      <c r="AN133" s="113"/>
      <c r="AO133" s="100">
        <v>21.1083</v>
      </c>
      <c r="AP133" s="100">
        <v>25.5</v>
      </c>
      <c r="AQ133" s="103">
        <v>17</v>
      </c>
      <c r="AR133" s="103">
        <v>68</v>
      </c>
      <c r="AS133" s="103">
        <v>65</v>
      </c>
      <c r="AT133" s="103">
        <v>198</v>
      </c>
      <c r="AU133" s="103">
        <v>75</v>
      </c>
      <c r="AV133" s="103">
        <v>58</v>
      </c>
      <c r="AW133" s="100">
        <v>20.0182</v>
      </c>
      <c r="AX133" s="113"/>
      <c r="AY133" s="100">
        <v>8.7208</v>
      </c>
      <c r="AZ133" s="100">
        <v>2.0811</v>
      </c>
      <c r="BA133" s="114"/>
      <c r="BB133" s="113"/>
      <c r="BC133" s="13">
        <f t="shared" si="13"/>
        <v>14.413145539906104</v>
      </c>
      <c r="BD133" s="1">
        <f t="shared" si="14"/>
        <v>3.148717948717949</v>
      </c>
      <c r="BE133" s="13">
        <f t="shared" si="15"/>
        <v>5.630158606949727</v>
      </c>
      <c r="BF133" s="25">
        <f t="shared" si="16"/>
        <v>0.12626458640585783</v>
      </c>
      <c r="BG133" s="26">
        <f t="shared" si="17"/>
        <v>0.5779716983366732</v>
      </c>
      <c r="BH133" s="25">
        <f t="shared" si="18"/>
        <v>0.09025641025641026</v>
      </c>
      <c r="BI133" s="13">
        <f>AT133/AP133</f>
        <v>7.764705882352941</v>
      </c>
      <c r="BJ133" s="26">
        <f>AT133/AO133</f>
        <v>9.380196415627976</v>
      </c>
      <c r="BK133" s="14"/>
      <c r="BL133" s="1">
        <f t="shared" si="19"/>
        <v>1.2846667952428423</v>
      </c>
      <c r="BM133" s="1">
        <f t="shared" si="20"/>
        <v>30.82692307692308</v>
      </c>
      <c r="BN133" s="1">
        <f t="shared" si="21"/>
        <v>1.2843271189352357</v>
      </c>
      <c r="BO133" s="1">
        <f t="shared" si="22"/>
        <v>63.43648770044552</v>
      </c>
      <c r="BP133" s="117">
        <v>0.709048159</v>
      </c>
      <c r="BQ133" s="117">
        <v>0.512383536</v>
      </c>
      <c r="BR133" s="105">
        <f>((BQ133/0.512638)-1)*10000</f>
        <v>-4.9638146216246515</v>
      </c>
      <c r="BS133" s="118">
        <v>19.156886984056527</v>
      </c>
      <c r="BT133" s="118">
        <v>15.682596498652817</v>
      </c>
      <c r="BU133" s="118">
        <v>39.494934986146696</v>
      </c>
      <c r="BV133" s="103"/>
      <c r="BW133" s="1">
        <f>AA133/2.5</f>
        <v>6.4</v>
      </c>
      <c r="BX133" s="1">
        <f>AB133/7.5</f>
        <v>4.933333333333334</v>
      </c>
      <c r="BZ133" s="1">
        <f>AD133/7.4</f>
        <v>1.8918918918918919</v>
      </c>
      <c r="CK133" s="1">
        <f>AO133/28</f>
        <v>0.7538678571428571</v>
      </c>
      <c r="CL133" s="11"/>
      <c r="CM133" s="11"/>
      <c r="CN133" s="103"/>
    </row>
    <row r="134" spans="1:92" s="1" customFormat="1" ht="13.5">
      <c r="A134" s="113" t="s">
        <v>496</v>
      </c>
      <c r="B134" s="11">
        <v>-7.55</v>
      </c>
      <c r="C134" s="11">
        <v>127.35</v>
      </c>
      <c r="D134" s="100">
        <v>1.4</v>
      </c>
      <c r="E134" s="100">
        <v>2</v>
      </c>
      <c r="F134" s="113" t="s">
        <v>502</v>
      </c>
      <c r="G134" s="114">
        <v>60.86178498078371</v>
      </c>
      <c r="H134" s="114">
        <v>0.6710454074059014</v>
      </c>
      <c r="I134" s="114">
        <v>17.24383349940013</v>
      </c>
      <c r="J134" s="115"/>
      <c r="K134" s="114">
        <v>5.138114258746297</v>
      </c>
      <c r="L134" s="115"/>
      <c r="M134" s="114">
        <v>0.10167354657665172</v>
      </c>
      <c r="N134" s="114">
        <v>3.2433861357951894</v>
      </c>
      <c r="O134" s="114">
        <v>7.09681355105029</v>
      </c>
      <c r="P134" s="114">
        <v>2.796022530857922</v>
      </c>
      <c r="Q134" s="114">
        <v>2.172763690343047</v>
      </c>
      <c r="R134" s="114">
        <v>0.10269028204241823</v>
      </c>
      <c r="S134" s="1">
        <v>1.39</v>
      </c>
      <c r="T134" s="115"/>
      <c r="U134" s="1">
        <f t="shared" si="12"/>
        <v>100.81812788300155</v>
      </c>
      <c r="V134" s="100">
        <v>83.244</v>
      </c>
      <c r="W134" s="103">
        <v>610</v>
      </c>
      <c r="X134" s="103">
        <v>16.4</v>
      </c>
      <c r="Y134" s="100">
        <v>361.61589999999995</v>
      </c>
      <c r="Z134" s="100">
        <v>133.8841</v>
      </c>
      <c r="AA134" s="106">
        <v>26.692</v>
      </c>
      <c r="AB134" s="106">
        <v>49.127</v>
      </c>
      <c r="AC134" s="113">
        <v>5.693</v>
      </c>
      <c r="AD134" s="119">
        <v>20.802</v>
      </c>
      <c r="AE134" s="113">
        <v>4.189</v>
      </c>
      <c r="AF134" s="113">
        <v>0.944</v>
      </c>
      <c r="AG134" s="113">
        <v>4.113</v>
      </c>
      <c r="AH134" s="113">
        <v>0.644</v>
      </c>
      <c r="AI134" s="113">
        <v>3.922</v>
      </c>
      <c r="AJ134" s="113">
        <v>0.84</v>
      </c>
      <c r="AK134" s="113">
        <v>2.385</v>
      </c>
      <c r="AL134" s="113">
        <v>0.364</v>
      </c>
      <c r="AM134" s="113">
        <v>2.342</v>
      </c>
      <c r="AN134" s="113">
        <v>0.349</v>
      </c>
      <c r="AO134" s="119">
        <v>23.9968</v>
      </c>
      <c r="AP134" s="120">
        <v>22.126</v>
      </c>
      <c r="AQ134" s="103">
        <v>10</v>
      </c>
      <c r="AR134" s="103">
        <v>24</v>
      </c>
      <c r="AS134" s="103">
        <v>53</v>
      </c>
      <c r="AT134" s="103">
        <v>183</v>
      </c>
      <c r="AU134" s="103">
        <v>43</v>
      </c>
      <c r="AV134" s="103">
        <v>60</v>
      </c>
      <c r="AW134" s="120">
        <v>34.25</v>
      </c>
      <c r="AX134" s="113">
        <v>4.687</v>
      </c>
      <c r="AY134" s="120">
        <v>9.766</v>
      </c>
      <c r="AZ134" s="120">
        <v>2.832</v>
      </c>
      <c r="BA134" s="114">
        <v>1.289</v>
      </c>
      <c r="BB134" s="113">
        <v>3.675</v>
      </c>
      <c r="BC134" s="13">
        <f t="shared" si="13"/>
        <v>15.069338411788236</v>
      </c>
      <c r="BD134" s="1">
        <f t="shared" si="14"/>
        <v>2.700962250185048</v>
      </c>
      <c r="BE134" s="13">
        <f t="shared" si="15"/>
        <v>4.556179561277254</v>
      </c>
      <c r="BF134" s="25">
        <f t="shared" si="16"/>
        <v>0.12249400787696224</v>
      </c>
      <c r="BG134" s="26">
        <f t="shared" si="17"/>
        <v>0.6834244565942125</v>
      </c>
      <c r="BH134" s="25">
        <f t="shared" si="18"/>
        <v>0.07294368786136667</v>
      </c>
      <c r="BI134" s="13">
        <f>AT134/AP134</f>
        <v>8.270812618638706</v>
      </c>
      <c r="BJ134" s="26">
        <f>AT134/AO134</f>
        <v>7.626016802240299</v>
      </c>
      <c r="BK134" s="26">
        <v>0.9306641035897703</v>
      </c>
      <c r="BL134" s="1">
        <f t="shared" si="19"/>
        <v>1.15141307828955</v>
      </c>
      <c r="BM134" s="1">
        <f t="shared" si="20"/>
        <v>25.696969696969692</v>
      </c>
      <c r="BN134" s="1">
        <f t="shared" si="21"/>
        <v>1.584182099701358</v>
      </c>
      <c r="BO134" s="1">
        <f t="shared" si="22"/>
        <v>58.44710807606918</v>
      </c>
      <c r="BP134" s="117">
        <v>0.708660459</v>
      </c>
      <c r="BQ134" s="117">
        <v>0.512430264</v>
      </c>
      <c r="BR134" s="105">
        <f>((BQ134/0.512638)-1)*10000</f>
        <v>-4.052294211510654</v>
      </c>
      <c r="BS134" s="118">
        <v>19.144603349967543</v>
      </c>
      <c r="BT134" s="118">
        <v>15.666504138755156</v>
      </c>
      <c r="BU134" s="118">
        <v>39.44348544122424</v>
      </c>
      <c r="BV134" s="103"/>
      <c r="BW134" s="1">
        <f>AA134/2.5</f>
        <v>10.6768</v>
      </c>
      <c r="BX134" s="1">
        <f>AB134/7.5</f>
        <v>6.550266666666667</v>
      </c>
      <c r="BY134" s="1">
        <f>AC134/1.32</f>
        <v>4.3128787878787875</v>
      </c>
      <c r="BZ134" s="1">
        <f>AD134/7.4</f>
        <v>2.8110810810810807</v>
      </c>
      <c r="CA134" s="1">
        <f>AE134/2.63</f>
        <v>1.5927756653992395</v>
      </c>
      <c r="CB134" s="1">
        <f>AF134/1.02</f>
        <v>0.9254901960784313</v>
      </c>
      <c r="CC134" s="1">
        <f>AG134/3.68</f>
        <v>1.1176630434782608</v>
      </c>
      <c r="CD134" s="1">
        <f>AH134/0.67</f>
        <v>0.9611940298507462</v>
      </c>
      <c r="CE134" s="1">
        <f>AI134/4.55</f>
        <v>0.8619780219780221</v>
      </c>
      <c r="CF134" s="1">
        <f>AJ134/1.01</f>
        <v>0.8316831683168316</v>
      </c>
      <c r="CG134" s="1">
        <f>AK134/2.97</f>
        <v>0.8030303030303029</v>
      </c>
      <c r="CH134" s="1">
        <f>AL134/0.456</f>
        <v>0.7982456140350876</v>
      </c>
      <c r="CI134" s="1">
        <f>AM134/3.05</f>
        <v>0.7678688524590165</v>
      </c>
      <c r="CJ134" s="1">
        <f>AN134/0.455</f>
        <v>0.767032967032967</v>
      </c>
      <c r="CK134" s="1">
        <f>AO134/28</f>
        <v>0.8570285714285715</v>
      </c>
      <c r="CL134" s="11">
        <f>CB134/10^(((17/18)*LOG(CA134))-((1/6)*LOG(BZ134))+((2/9)*LOG(CD134)))</f>
        <v>0.7146279772482761</v>
      </c>
      <c r="CM134" s="11">
        <f>CL134/CI134</f>
        <v>0.9306641035897703</v>
      </c>
      <c r="CN134" s="103"/>
    </row>
    <row r="135" spans="1:92" s="1" customFormat="1" ht="13.5">
      <c r="A135" s="113" t="s">
        <v>496</v>
      </c>
      <c r="B135" s="11">
        <v>-7.55</v>
      </c>
      <c r="C135" s="11">
        <v>127.35</v>
      </c>
      <c r="D135" s="100">
        <v>1.4</v>
      </c>
      <c r="E135" s="100">
        <v>2</v>
      </c>
      <c r="F135" s="113" t="s">
        <v>503</v>
      </c>
      <c r="G135" s="114">
        <v>72.0906282183316</v>
      </c>
      <c r="H135" s="114">
        <v>0.4139657922901394</v>
      </c>
      <c r="I135" s="114">
        <v>14.852284889238906</v>
      </c>
      <c r="J135" s="115"/>
      <c r="K135" s="114">
        <v>2.0024462806852608</v>
      </c>
      <c r="L135" s="115"/>
      <c r="M135" s="114">
        <v>0.03029017992366874</v>
      </c>
      <c r="N135" s="114">
        <v>0.40386906564891656</v>
      </c>
      <c r="O135" s="114">
        <v>2.100119141374366</v>
      </c>
      <c r="P135" s="114">
        <v>3.9377233900769357</v>
      </c>
      <c r="Q135" s="114">
        <v>3.871084994244865</v>
      </c>
      <c r="R135" s="114">
        <v>0.07471577714504955</v>
      </c>
      <c r="S135" s="1">
        <v>0.35</v>
      </c>
      <c r="T135" s="115"/>
      <c r="U135" s="1">
        <f t="shared" si="12"/>
        <v>100.1271277289597</v>
      </c>
      <c r="V135" s="100">
        <v>141.3166</v>
      </c>
      <c r="W135" s="103">
        <v>860</v>
      </c>
      <c r="X135" s="103">
        <v>22.3</v>
      </c>
      <c r="Y135" s="100">
        <v>213.26319999999998</v>
      </c>
      <c r="Z135" s="120">
        <v>167</v>
      </c>
      <c r="AA135" s="106">
        <v>38.56</v>
      </c>
      <c r="AB135" s="106">
        <v>75.391</v>
      </c>
      <c r="AC135" s="113">
        <v>8.422</v>
      </c>
      <c r="AD135" s="119">
        <v>30.333</v>
      </c>
      <c r="AE135" s="113">
        <v>6.156</v>
      </c>
      <c r="AF135" s="113">
        <v>1.129</v>
      </c>
      <c r="AG135" s="113">
        <v>5.652</v>
      </c>
      <c r="AH135" s="113">
        <v>0.894</v>
      </c>
      <c r="AI135" s="113">
        <v>5.166</v>
      </c>
      <c r="AJ135" s="113">
        <v>1.08</v>
      </c>
      <c r="AK135" s="113">
        <v>2.947</v>
      </c>
      <c r="AL135" s="113">
        <v>0.438</v>
      </c>
      <c r="AM135" s="113">
        <v>2.71</v>
      </c>
      <c r="AN135" s="113">
        <v>0.395</v>
      </c>
      <c r="AO135" s="119">
        <v>29.49315</v>
      </c>
      <c r="AP135" s="120">
        <v>8.382</v>
      </c>
      <c r="AQ135" s="103">
        <v>1</v>
      </c>
      <c r="AR135" s="103">
        <v>2</v>
      </c>
      <c r="AS135" s="103">
        <v>63</v>
      </c>
      <c r="AT135" s="103">
        <v>22</v>
      </c>
      <c r="AU135" s="103">
        <v>6</v>
      </c>
      <c r="AV135" s="103">
        <v>28</v>
      </c>
      <c r="AW135" s="120">
        <v>25.458</v>
      </c>
      <c r="AX135" s="113">
        <v>4.624</v>
      </c>
      <c r="AY135" s="120">
        <v>14.452</v>
      </c>
      <c r="AZ135" s="120">
        <v>3.643</v>
      </c>
      <c r="BA135" s="114">
        <v>1.857</v>
      </c>
      <c r="BB135" s="113">
        <v>4.028</v>
      </c>
      <c r="BC135" s="13">
        <f t="shared" si="13"/>
        <v>7.230940065744079</v>
      </c>
      <c r="BD135" s="1">
        <f t="shared" si="14"/>
        <v>1.2770251497005987</v>
      </c>
      <c r="BE135" s="13">
        <f t="shared" si="15"/>
        <v>5.149700598802395</v>
      </c>
      <c r="BF135" s="25">
        <f t="shared" si="16"/>
        <v>0.13353293413173653</v>
      </c>
      <c r="BG135" s="26">
        <f t="shared" si="17"/>
        <v>0.7561077741780718</v>
      </c>
      <c r="BH135" s="25">
        <f t="shared" si="18"/>
        <v>0.08653892215568862</v>
      </c>
      <c r="BI135" s="13">
        <f>AT135/AP135</f>
        <v>2.6246719160104988</v>
      </c>
      <c r="BJ135" s="26">
        <f>AT135/AO135</f>
        <v>0.7459359207137929</v>
      </c>
      <c r="BK135" s="26">
        <v>0.6620309384751669</v>
      </c>
      <c r="BL135" s="1">
        <f t="shared" si="19"/>
        <v>0.9753698584631669</v>
      </c>
      <c r="BM135" s="1">
        <f t="shared" si="20"/>
        <v>35.87804878048781</v>
      </c>
      <c r="BN135" s="1">
        <f t="shared" si="21"/>
        <v>4.95815711329074</v>
      </c>
      <c r="BO135" s="1">
        <f t="shared" si="22"/>
        <v>31.006599560006137</v>
      </c>
      <c r="BP135" s="121">
        <v>0.709266</v>
      </c>
      <c r="BQ135" s="121">
        <v>0.512405607</v>
      </c>
      <c r="BR135" s="105">
        <f>((BQ135/0.512638)-1)*10000</f>
        <v>-4.533276893246008</v>
      </c>
      <c r="BS135" s="118">
        <v>19.161645676099</v>
      </c>
      <c r="BT135" s="118">
        <v>15.68361614080537</v>
      </c>
      <c r="BU135" s="118">
        <v>39.494841746410685</v>
      </c>
      <c r="BV135" s="103"/>
      <c r="BW135" s="1">
        <f>AA135/2.5</f>
        <v>15.424000000000001</v>
      </c>
      <c r="BX135" s="1">
        <f>AB135/7.5</f>
        <v>10.052133333333334</v>
      </c>
      <c r="BY135" s="1">
        <f>AC135/1.32</f>
        <v>6.380303030303031</v>
      </c>
      <c r="BZ135" s="1">
        <f>AD135/7.4</f>
        <v>4.099054054054053</v>
      </c>
      <c r="CA135" s="1">
        <f>AE135/2.63</f>
        <v>2.340684410646388</v>
      </c>
      <c r="CB135" s="1">
        <f>AF135/1.02</f>
        <v>1.1068627450980393</v>
      </c>
      <c r="CC135" s="1">
        <f>AG135/3.68</f>
        <v>1.5358695652173913</v>
      </c>
      <c r="CD135" s="1">
        <f>AH135/0.67</f>
        <v>1.3343283582089551</v>
      </c>
      <c r="CE135" s="1">
        <f>AI135/4.55</f>
        <v>1.1353846153846154</v>
      </c>
      <c r="CF135" s="1">
        <f>AJ135/1.01</f>
        <v>1.0693069306930694</v>
      </c>
      <c r="CG135" s="1">
        <f>AK135/2.97</f>
        <v>0.9922558922558922</v>
      </c>
      <c r="CH135" s="1">
        <f>AL135/0.456</f>
        <v>0.9605263157894737</v>
      </c>
      <c r="CI135" s="1">
        <f>AM135/3.05</f>
        <v>0.8885245901639345</v>
      </c>
      <c r="CJ135" s="1">
        <f>AN135/0.455</f>
        <v>0.8681318681318682</v>
      </c>
      <c r="CK135" s="1">
        <f>AO135/28</f>
        <v>1.0533267857142856</v>
      </c>
      <c r="CL135" s="11">
        <f>CB135/10^(((17/18)*LOG(CA135))-((1/6)*LOG(BZ135))+((2/9)*LOG(CD135)))</f>
        <v>0.5882307682844926</v>
      </c>
      <c r="CM135" s="11">
        <f>CL135/CI135</f>
        <v>0.6620309384751669</v>
      </c>
      <c r="CN135" s="103"/>
    </row>
    <row r="136" spans="1:92" s="1" customFormat="1" ht="13.5">
      <c r="A136" s="113" t="s">
        <v>504</v>
      </c>
      <c r="B136" s="11">
        <v>-7.591</v>
      </c>
      <c r="C136" s="11">
        <v>127.616</v>
      </c>
      <c r="D136" s="100">
        <v>1.4</v>
      </c>
      <c r="E136" s="100">
        <v>2</v>
      </c>
      <c r="F136" s="113" t="s">
        <v>505</v>
      </c>
      <c r="G136" s="114">
        <v>64.4</v>
      </c>
      <c r="H136" s="114">
        <v>0.59</v>
      </c>
      <c r="I136" s="114">
        <v>17</v>
      </c>
      <c r="J136" s="115"/>
      <c r="K136" s="114">
        <v>4.86</v>
      </c>
      <c r="L136" s="115"/>
      <c r="M136" s="103"/>
      <c r="N136" s="114">
        <v>1.83</v>
      </c>
      <c r="O136" s="114">
        <v>5.71</v>
      </c>
      <c r="P136" s="114">
        <v>3.35</v>
      </c>
      <c r="Q136" s="114">
        <v>2.18</v>
      </c>
      <c r="R136" s="114">
        <v>0.1</v>
      </c>
      <c r="S136" s="113">
        <v>0</v>
      </c>
      <c r="T136" s="115"/>
      <c r="U136" s="1">
        <f t="shared" si="12"/>
        <v>100.02</v>
      </c>
      <c r="V136" s="113">
        <v>74.3</v>
      </c>
      <c r="W136" s="113"/>
      <c r="X136" s="113"/>
      <c r="Y136" s="113">
        <v>226</v>
      </c>
      <c r="Z136" s="113"/>
      <c r="AA136" s="113"/>
      <c r="AB136" s="113"/>
      <c r="AC136" s="113"/>
      <c r="AD136" s="113"/>
      <c r="AE136" s="113"/>
      <c r="AF136" s="113"/>
      <c r="AG136" s="113"/>
      <c r="AH136" s="113"/>
      <c r="AI136" s="113"/>
      <c r="AJ136" s="113"/>
      <c r="AK136" s="113"/>
      <c r="AL136" s="113"/>
      <c r="AM136" s="113"/>
      <c r="AN136" s="113"/>
      <c r="AO136" s="113"/>
      <c r="AP136" s="119"/>
      <c r="AQ136" s="113"/>
      <c r="AR136" s="113"/>
      <c r="AS136" s="113"/>
      <c r="AT136" s="113"/>
      <c r="AU136" s="113"/>
      <c r="AV136" s="113"/>
      <c r="AW136" s="119"/>
      <c r="AX136" s="113"/>
      <c r="AY136" s="119"/>
      <c r="AZ136" s="119"/>
      <c r="BA136" s="114"/>
      <c r="BB136" s="113"/>
      <c r="BC136" s="14"/>
      <c r="BD136" s="14"/>
      <c r="BE136" s="14"/>
      <c r="BF136" s="14"/>
      <c r="BG136" s="14"/>
      <c r="BH136" s="14"/>
      <c r="BI136" s="14"/>
      <c r="BJ136" s="14"/>
      <c r="BK136" s="14"/>
      <c r="BL136" s="1">
        <f t="shared" si="19"/>
        <v>1.0736759876855049</v>
      </c>
      <c r="BM136" s="1">
        <f t="shared" si="20"/>
        <v>28.8135593220339</v>
      </c>
      <c r="BN136" s="1">
        <f t="shared" si="21"/>
        <v>2.655737704918033</v>
      </c>
      <c r="BO136" s="1">
        <f t="shared" si="22"/>
        <v>45.623748286076335</v>
      </c>
      <c r="BP136" s="117">
        <v>0.70903</v>
      </c>
      <c r="BQ136" s="14"/>
      <c r="BR136" s="103"/>
      <c r="BS136" s="14"/>
      <c r="BT136" s="14"/>
      <c r="BU136" s="14"/>
      <c r="BV136" s="103"/>
      <c r="CL136" s="11"/>
      <c r="CM136" s="11"/>
      <c r="CN136" s="103"/>
    </row>
    <row r="137" spans="1:91" s="1" customFormat="1" ht="13.5">
      <c r="A137" s="29" t="s">
        <v>506</v>
      </c>
      <c r="B137" s="1">
        <v>-7.13</v>
      </c>
      <c r="C137" s="1">
        <v>128.68</v>
      </c>
      <c r="D137" s="1">
        <v>0</v>
      </c>
      <c r="E137" s="1">
        <v>2</v>
      </c>
      <c r="F137" s="1" t="s">
        <v>507</v>
      </c>
      <c r="G137" s="1">
        <v>57.39</v>
      </c>
      <c r="H137" s="1">
        <v>0.66</v>
      </c>
      <c r="I137" s="1">
        <v>17.76</v>
      </c>
      <c r="J137" s="14"/>
      <c r="K137" s="1">
        <v>6.5958787006208945</v>
      </c>
      <c r="L137" s="14"/>
      <c r="N137" s="1">
        <v>3.8</v>
      </c>
      <c r="O137" s="1">
        <v>7.93</v>
      </c>
      <c r="P137" s="1">
        <v>2.72</v>
      </c>
      <c r="Q137" s="1">
        <v>2.32</v>
      </c>
      <c r="R137" s="1">
        <v>0.13</v>
      </c>
      <c r="U137" s="1">
        <f>G137+H137+I137+K137+N137+O137+P137+Q137+R137</f>
        <v>99.3058787006209</v>
      </c>
      <c r="V137" s="1">
        <v>87.8</v>
      </c>
      <c r="W137" s="1">
        <v>1010</v>
      </c>
      <c r="Y137" s="1">
        <v>512</v>
      </c>
      <c r="AX137" s="1">
        <v>5.6</v>
      </c>
      <c r="BC137" s="14"/>
      <c r="BD137" s="14"/>
      <c r="BE137" s="14"/>
      <c r="BF137" s="14"/>
      <c r="BG137" s="14"/>
      <c r="BH137" s="14"/>
      <c r="BI137" s="14"/>
      <c r="BJ137" s="14"/>
      <c r="BK137" s="14"/>
      <c r="BL137" s="1">
        <f t="shared" si="19"/>
        <v>1.2051777873850211</v>
      </c>
      <c r="BM137" s="1">
        <f t="shared" si="20"/>
        <v>26.90909090909091</v>
      </c>
      <c r="BN137" s="1">
        <f t="shared" si="21"/>
        <v>1.7357575527949722</v>
      </c>
      <c r="BO137" s="1">
        <f t="shared" si="22"/>
        <v>56.21222006569664</v>
      </c>
      <c r="BP137" s="21" t="s">
        <v>508</v>
      </c>
      <c r="BQ137" s="14"/>
      <c r="BR137" s="39"/>
      <c r="BS137" s="14"/>
      <c r="BT137" s="14"/>
      <c r="BU137" s="14"/>
      <c r="BV137" s="16"/>
      <c r="CL137" s="11"/>
      <c r="CM137" s="11"/>
    </row>
    <row r="138" spans="1:91" s="1" customFormat="1" ht="13.5">
      <c r="A138" s="29" t="s">
        <v>506</v>
      </c>
      <c r="B138" s="1">
        <v>-7.13</v>
      </c>
      <c r="C138" s="1">
        <v>128.68</v>
      </c>
      <c r="D138" s="1">
        <v>0</v>
      </c>
      <c r="E138" s="1">
        <v>2</v>
      </c>
      <c r="F138" s="1" t="s">
        <v>509</v>
      </c>
      <c r="G138" s="1">
        <v>57.69</v>
      </c>
      <c r="H138" s="1">
        <v>0.58</v>
      </c>
      <c r="I138" s="1">
        <v>17.86</v>
      </c>
      <c r="J138" s="14"/>
      <c r="K138" s="1">
        <v>6.86</v>
      </c>
      <c r="L138" s="14"/>
      <c r="N138" s="1">
        <v>3.86</v>
      </c>
      <c r="O138" s="1">
        <v>8.36</v>
      </c>
      <c r="P138" s="1">
        <v>2.67</v>
      </c>
      <c r="Q138" s="1">
        <v>2.45</v>
      </c>
      <c r="R138" s="1">
        <v>0.11</v>
      </c>
      <c r="U138" s="1">
        <f>G138+H138+I138+K138+N138+O138+P138+Q138+R138</f>
        <v>100.44</v>
      </c>
      <c r="V138" s="1">
        <v>91.2</v>
      </c>
      <c r="W138" s="1">
        <v>1070</v>
      </c>
      <c r="Y138" s="1">
        <v>570</v>
      </c>
      <c r="AX138" s="1">
        <v>6.7</v>
      </c>
      <c r="BC138" s="14"/>
      <c r="BD138" s="14"/>
      <c r="BE138" s="14"/>
      <c r="BF138" s="14"/>
      <c r="BG138" s="14"/>
      <c r="BH138" s="14"/>
      <c r="BI138" s="14"/>
      <c r="BJ138" s="14"/>
      <c r="BK138" s="14"/>
      <c r="BL138" s="1">
        <f t="shared" si="19"/>
        <v>1.2454776832948484</v>
      </c>
      <c r="BM138" s="1">
        <f t="shared" si="20"/>
        <v>30.793103448275865</v>
      </c>
      <c r="BN138" s="1">
        <f t="shared" si="21"/>
        <v>1.7772020725388602</v>
      </c>
      <c r="BO138" s="1">
        <f t="shared" si="22"/>
        <v>55.63059292588913</v>
      </c>
      <c r="BP138" s="21" t="s">
        <v>510</v>
      </c>
      <c r="BQ138" s="14"/>
      <c r="BR138" s="39"/>
      <c r="BS138" s="14"/>
      <c r="BT138" s="14"/>
      <c r="BU138" s="14"/>
      <c r="BV138" s="16"/>
      <c r="CL138" s="11"/>
      <c r="CM138" s="11"/>
    </row>
    <row r="139" spans="1:91" s="1" customFormat="1" ht="13.5">
      <c r="A139" s="29" t="s">
        <v>506</v>
      </c>
      <c r="B139" s="1">
        <v>-7.13</v>
      </c>
      <c r="C139" s="1">
        <v>128.68</v>
      </c>
      <c r="D139" s="1">
        <v>0</v>
      </c>
      <c r="E139" s="1">
        <v>2</v>
      </c>
      <c r="F139" s="1" t="s">
        <v>511</v>
      </c>
      <c r="G139" s="1">
        <v>57.77</v>
      </c>
      <c r="H139" s="1">
        <v>0.56</v>
      </c>
      <c r="I139" s="1">
        <v>17.95</v>
      </c>
      <c r="J139" s="14"/>
      <c r="K139" s="1">
        <v>6.37</v>
      </c>
      <c r="L139" s="14"/>
      <c r="N139" s="1">
        <v>3.62</v>
      </c>
      <c r="O139" s="1">
        <v>7.97</v>
      </c>
      <c r="P139" s="1">
        <v>2.68</v>
      </c>
      <c r="Q139" s="1">
        <v>2.49</v>
      </c>
      <c r="R139" s="1">
        <v>0.13</v>
      </c>
      <c r="U139" s="1">
        <f>G139+H139+I139+K139+N139+O139+P139+Q139+R139</f>
        <v>99.54</v>
      </c>
      <c r="V139" s="1">
        <v>92.5</v>
      </c>
      <c r="W139" s="1">
        <v>1050</v>
      </c>
      <c r="Y139" s="1">
        <v>525</v>
      </c>
      <c r="AX139" s="1">
        <v>7.2</v>
      </c>
      <c r="BC139" s="14"/>
      <c r="BD139" s="14"/>
      <c r="BE139" s="14"/>
      <c r="BF139" s="14"/>
      <c r="BG139" s="14"/>
      <c r="BH139" s="14"/>
      <c r="BI139" s="14"/>
      <c r="BJ139" s="14"/>
      <c r="BK139" s="14"/>
      <c r="BL139" s="1">
        <f t="shared" si="19"/>
        <v>1.2030581882545464</v>
      </c>
      <c r="BM139" s="1">
        <f t="shared" si="20"/>
        <v>32.05357142857142</v>
      </c>
      <c r="BN139" s="1">
        <f t="shared" si="21"/>
        <v>1.7596685082872927</v>
      </c>
      <c r="BO139" s="1">
        <f t="shared" si="22"/>
        <v>55.875181389623954</v>
      </c>
      <c r="BP139" s="21" t="s">
        <v>512</v>
      </c>
      <c r="BQ139" s="14"/>
      <c r="BR139" s="39"/>
      <c r="BS139" s="14"/>
      <c r="BT139" s="14"/>
      <c r="BU139" s="14"/>
      <c r="BV139" s="16"/>
      <c r="CL139" s="11"/>
      <c r="CM139" s="11"/>
    </row>
    <row r="140" spans="1:91" s="1" customFormat="1" ht="13.5">
      <c r="A140" s="29" t="s">
        <v>506</v>
      </c>
      <c r="B140" s="1">
        <v>-7.13</v>
      </c>
      <c r="C140" s="1">
        <v>128.68</v>
      </c>
      <c r="D140" s="1">
        <v>0</v>
      </c>
      <c r="E140" s="1">
        <v>2</v>
      </c>
      <c r="F140" s="1" t="s">
        <v>513</v>
      </c>
      <c r="G140" s="1">
        <v>57.05</v>
      </c>
      <c r="H140" s="1">
        <v>0.64</v>
      </c>
      <c r="I140" s="1">
        <v>17.84</v>
      </c>
      <c r="J140" s="14"/>
      <c r="K140" s="1">
        <v>6.39</v>
      </c>
      <c r="L140" s="14"/>
      <c r="N140" s="1">
        <v>3.85</v>
      </c>
      <c r="O140" s="1">
        <v>7.97</v>
      </c>
      <c r="P140" s="1">
        <v>2.74</v>
      </c>
      <c r="Q140" s="1">
        <v>2.31</v>
      </c>
      <c r="R140" s="1">
        <v>0.12</v>
      </c>
      <c r="U140" s="1">
        <f>G140+H140+I140+K140+N140+O140+P140+Q140+R140</f>
        <v>98.91</v>
      </c>
      <c r="V140" s="1">
        <v>87.2</v>
      </c>
      <c r="W140" s="1">
        <v>1060</v>
      </c>
      <c r="Y140" s="1">
        <v>575</v>
      </c>
      <c r="AX140" s="1">
        <v>6.2</v>
      </c>
      <c r="BC140" s="14"/>
      <c r="BD140" s="14"/>
      <c r="BE140" s="14"/>
      <c r="BF140" s="14"/>
      <c r="BG140" s="14"/>
      <c r="BH140" s="14"/>
      <c r="BI140" s="14"/>
      <c r="BJ140" s="14"/>
      <c r="BK140" s="14"/>
      <c r="BL140" s="1">
        <f t="shared" si="19"/>
        <v>1.2050875357301503</v>
      </c>
      <c r="BM140" s="1">
        <f t="shared" si="20"/>
        <v>27.875</v>
      </c>
      <c r="BN140" s="1">
        <f t="shared" si="21"/>
        <v>1.6597402597402595</v>
      </c>
      <c r="BO140" s="1">
        <f t="shared" si="22"/>
        <v>57.31126708792075</v>
      </c>
      <c r="BP140" s="21" t="s">
        <v>514</v>
      </c>
      <c r="BQ140" s="14"/>
      <c r="BR140" s="39"/>
      <c r="BS140" s="14"/>
      <c r="BT140" s="14"/>
      <c r="BU140" s="14"/>
      <c r="BV140" s="16"/>
      <c r="CL140" s="11"/>
      <c r="CM140" s="11"/>
    </row>
    <row r="141" spans="1:91" s="1" customFormat="1" ht="13.5">
      <c r="A141" s="29" t="s">
        <v>506</v>
      </c>
      <c r="B141" s="1">
        <v>-7.13</v>
      </c>
      <c r="C141" s="1">
        <v>128.68</v>
      </c>
      <c r="D141" s="1">
        <v>0</v>
      </c>
      <c r="E141" s="1">
        <v>2</v>
      </c>
      <c r="F141" s="1" t="s">
        <v>515</v>
      </c>
      <c r="G141" s="1">
        <v>58.76</v>
      </c>
      <c r="H141" s="1">
        <v>0.7</v>
      </c>
      <c r="I141" s="1">
        <v>17.4</v>
      </c>
      <c r="J141" s="14"/>
      <c r="K141" s="1">
        <v>6.81</v>
      </c>
      <c r="L141" s="14"/>
      <c r="N141" s="1">
        <v>3.29</v>
      </c>
      <c r="O141" s="1">
        <v>7.42</v>
      </c>
      <c r="P141" s="1">
        <v>2.73</v>
      </c>
      <c r="Q141" s="1">
        <v>2.44</v>
      </c>
      <c r="R141" s="1">
        <v>0.12</v>
      </c>
      <c r="U141" s="1">
        <f>G141+H141+I141+K141+N141+O141+P141+Q141+R141</f>
        <v>99.67000000000002</v>
      </c>
      <c r="V141" s="1">
        <v>88.4</v>
      </c>
      <c r="W141" s="1">
        <v>1050</v>
      </c>
      <c r="Y141" s="1">
        <v>501</v>
      </c>
      <c r="AX141" s="1">
        <v>2.8</v>
      </c>
      <c r="BC141" s="14"/>
      <c r="BD141" s="14"/>
      <c r="BE141" s="14"/>
      <c r="BF141" s="14"/>
      <c r="BG141" s="14"/>
      <c r="BH141" s="14"/>
      <c r="BI141" s="14"/>
      <c r="BJ141" s="14"/>
      <c r="BK141" s="14"/>
      <c r="BL141" s="1">
        <f t="shared" si="19"/>
        <v>1.1852319110309537</v>
      </c>
      <c r="BM141" s="1">
        <f t="shared" si="20"/>
        <v>24.857142857142858</v>
      </c>
      <c r="BN141" s="1">
        <f t="shared" si="21"/>
        <v>2.0699088145896654</v>
      </c>
      <c r="BO141" s="1">
        <f t="shared" si="22"/>
        <v>51.84213540491102</v>
      </c>
      <c r="BP141" s="21" t="s">
        <v>516</v>
      </c>
      <c r="BQ141" s="14"/>
      <c r="BR141" s="39"/>
      <c r="BS141" s="14"/>
      <c r="BT141" s="14"/>
      <c r="BU141" s="14"/>
      <c r="BV141" s="16"/>
      <c r="CL141" s="11"/>
      <c r="CM141" s="11"/>
    </row>
    <row r="142" spans="1:91" s="1" customFormat="1" ht="13.5">
      <c r="A142" s="29" t="s">
        <v>506</v>
      </c>
      <c r="B142" s="1">
        <v>-7.13</v>
      </c>
      <c r="C142" s="1">
        <v>128.68</v>
      </c>
      <c r="D142" s="1">
        <v>0</v>
      </c>
      <c r="E142" s="1">
        <v>2</v>
      </c>
      <c r="F142" s="1" t="s">
        <v>517</v>
      </c>
      <c r="G142" s="1">
        <v>56.67</v>
      </c>
      <c r="H142" s="1">
        <v>0.69</v>
      </c>
      <c r="I142" s="1">
        <v>17.58</v>
      </c>
      <c r="J142" s="14"/>
      <c r="K142" s="1">
        <v>7.297759380905246</v>
      </c>
      <c r="L142" s="14"/>
      <c r="M142" s="1">
        <v>0.19</v>
      </c>
      <c r="N142" s="1">
        <v>3.5</v>
      </c>
      <c r="O142" s="1">
        <v>7.76</v>
      </c>
      <c r="P142" s="1">
        <v>2.64</v>
      </c>
      <c r="Q142" s="1">
        <v>2.7</v>
      </c>
      <c r="R142" s="1">
        <v>0.14</v>
      </c>
      <c r="T142" s="1">
        <v>0.67</v>
      </c>
      <c r="U142" s="1">
        <f aca="true" t="shared" si="23" ref="U142:U151">G142+H142+I142+K142+M142+N142+O142+P142+Q142+R142+T142</f>
        <v>99.83775938090525</v>
      </c>
      <c r="V142" s="1">
        <v>93</v>
      </c>
      <c r="W142" s="1">
        <v>976</v>
      </c>
      <c r="X142" s="1">
        <v>9.1</v>
      </c>
      <c r="Y142" s="1">
        <v>526</v>
      </c>
      <c r="Z142" s="1">
        <v>125</v>
      </c>
      <c r="AA142" s="1">
        <v>40</v>
      </c>
      <c r="AB142" s="1">
        <v>70</v>
      </c>
      <c r="AC142" s="1">
        <v>7.5</v>
      </c>
      <c r="AD142" s="1">
        <v>25.4</v>
      </c>
      <c r="AE142" s="1">
        <v>4.88</v>
      </c>
      <c r="AF142" s="1">
        <v>1.39</v>
      </c>
      <c r="AG142" s="1">
        <v>5.3</v>
      </c>
      <c r="AH142" s="1">
        <v>0.67</v>
      </c>
      <c r="AI142" s="1">
        <v>4.42</v>
      </c>
      <c r="AJ142" s="1">
        <v>0.88</v>
      </c>
      <c r="AK142" s="1">
        <v>2.6</v>
      </c>
      <c r="AL142" s="1">
        <v>0.35</v>
      </c>
      <c r="AM142" s="1">
        <v>2.54</v>
      </c>
      <c r="AN142" s="1">
        <v>0.39</v>
      </c>
      <c r="AO142" s="1">
        <v>26</v>
      </c>
      <c r="AU142" s="1">
        <v>32</v>
      </c>
      <c r="AV142" s="1">
        <v>68</v>
      </c>
      <c r="AW142" s="1">
        <v>26.7</v>
      </c>
      <c r="AX142" s="1">
        <v>6.1</v>
      </c>
      <c r="AY142" s="1">
        <v>18.9</v>
      </c>
      <c r="AZ142" s="1">
        <v>4.92</v>
      </c>
      <c r="BC142" s="1">
        <f aca="true" t="shared" si="24" ref="BC142:BC151">Y142/AO142</f>
        <v>20.23076923076923</v>
      </c>
      <c r="BD142" s="1">
        <f aca="true" t="shared" si="25" ref="BD142:BD151">Y142/Z142</f>
        <v>4.208</v>
      </c>
      <c r="BE142" s="1">
        <f aca="true" t="shared" si="26" ref="BE142:BE151">W142/Z142</f>
        <v>7.808</v>
      </c>
      <c r="BF142" s="25">
        <f aca="true" t="shared" si="27" ref="BF142:BF205">X142/Z142</f>
        <v>0.0728</v>
      </c>
      <c r="BG142" s="26">
        <f aca="true" t="shared" si="28" ref="BG142:BG205">X142/AO142</f>
        <v>0.35</v>
      </c>
      <c r="BH142" s="25">
        <f aca="true" t="shared" si="29" ref="BH142:BH164">AY142/Z142</f>
        <v>0.1512</v>
      </c>
      <c r="BI142" s="14"/>
      <c r="BJ142" s="14"/>
      <c r="BK142" s="11">
        <v>1.1209812486403241</v>
      </c>
      <c r="BL142" s="1">
        <f t="shared" si="19"/>
        <v>1.215846816110232</v>
      </c>
      <c r="BM142" s="1">
        <f t="shared" si="20"/>
        <v>25.47826086956522</v>
      </c>
      <c r="BN142" s="1">
        <f t="shared" si="21"/>
        <v>2.0850741088300704</v>
      </c>
      <c r="BO142" s="1">
        <f t="shared" si="22"/>
        <v>51.65986334514877</v>
      </c>
      <c r="BP142" s="21" t="s">
        <v>518</v>
      </c>
      <c r="BQ142" s="21" t="s">
        <v>519</v>
      </c>
      <c r="BR142" s="11">
        <f>((BQ142/0.512638)-1)*10000</f>
        <v>-1.2679512638569257</v>
      </c>
      <c r="BS142" s="13" t="s">
        <v>520</v>
      </c>
      <c r="BT142" s="13" t="s">
        <v>521</v>
      </c>
      <c r="BU142" s="13" t="s">
        <v>522</v>
      </c>
      <c r="BV142" s="16"/>
      <c r="BW142" s="1">
        <f>AA142/2.5</f>
        <v>16</v>
      </c>
      <c r="BX142" s="1">
        <f>AB142/7.5</f>
        <v>9.333333333333334</v>
      </c>
      <c r="BY142" s="1">
        <f>AC142/1.32</f>
        <v>5.681818181818182</v>
      </c>
      <c r="BZ142" s="1">
        <f>AD142/7.4</f>
        <v>3.432432432432432</v>
      </c>
      <c r="CA142" s="1">
        <f>AE142/2.63</f>
        <v>1.855513307984791</v>
      </c>
      <c r="CB142" s="1">
        <f>AF142/1.02</f>
        <v>1.3627450980392155</v>
      </c>
      <c r="CC142" s="1">
        <f>AG142/3.68</f>
        <v>1.4402173913043477</v>
      </c>
      <c r="CD142" s="1">
        <f>AH142/0.67</f>
        <v>1</v>
      </c>
      <c r="CE142" s="1">
        <f>AI142/4.55</f>
        <v>0.9714285714285714</v>
      </c>
      <c r="CF142" s="1">
        <f>AJ142/1.01</f>
        <v>0.8712871287128713</v>
      </c>
      <c r="CG142" s="1">
        <f>AK142/2.97</f>
        <v>0.8754208754208754</v>
      </c>
      <c r="CH142" s="1">
        <f>AL142/0.456</f>
        <v>0.7675438596491228</v>
      </c>
      <c r="CI142" s="1">
        <f>AM142/3.05</f>
        <v>0.8327868852459017</v>
      </c>
      <c r="CJ142" s="1">
        <f>AN142/0.455</f>
        <v>0.8571428571428571</v>
      </c>
      <c r="CK142" s="1">
        <f>AO142/28</f>
        <v>0.9285714285714286</v>
      </c>
      <c r="CL142" s="11">
        <f>CB142/10^(((17/18)*LOG(CA142))-((1/6)*LOG(BZ142))+((2/9)*LOG(CD142)))</f>
        <v>0.9335384824742373</v>
      </c>
      <c r="CM142" s="11">
        <f>CL142/CI142</f>
        <v>1.1209812486403243</v>
      </c>
    </row>
    <row r="143" spans="1:91" s="1" customFormat="1" ht="13.5">
      <c r="A143" s="29" t="s">
        <v>506</v>
      </c>
      <c r="B143" s="1">
        <v>-7.13</v>
      </c>
      <c r="C143" s="1">
        <v>128.68</v>
      </c>
      <c r="D143" s="1">
        <v>0</v>
      </c>
      <c r="E143" s="1">
        <v>2</v>
      </c>
      <c r="F143" s="1" t="s">
        <v>523</v>
      </c>
      <c r="G143" s="1">
        <v>57.22</v>
      </c>
      <c r="H143" s="1">
        <v>0.63</v>
      </c>
      <c r="I143" s="1">
        <v>17.53</v>
      </c>
      <c r="J143" s="14"/>
      <c r="K143" s="1">
        <v>6.865832808422568</v>
      </c>
      <c r="L143" s="14"/>
      <c r="M143" s="1">
        <v>0.17</v>
      </c>
      <c r="N143" s="1">
        <v>3.57</v>
      </c>
      <c r="O143" s="1">
        <v>7.66</v>
      </c>
      <c r="P143" s="1">
        <v>2.85</v>
      </c>
      <c r="Q143" s="1">
        <v>2.6</v>
      </c>
      <c r="R143" s="1">
        <v>0.14</v>
      </c>
      <c r="T143" s="1">
        <v>0.07</v>
      </c>
      <c r="U143" s="1">
        <f t="shared" si="23"/>
        <v>99.30583280842254</v>
      </c>
      <c r="V143" s="1">
        <v>98</v>
      </c>
      <c r="W143" s="1">
        <v>1040</v>
      </c>
      <c r="X143" s="1">
        <v>9.2</v>
      </c>
      <c r="Y143" s="1">
        <v>573</v>
      </c>
      <c r="Z143" s="1">
        <v>126</v>
      </c>
      <c r="AA143" s="1">
        <v>48</v>
      </c>
      <c r="AB143" s="1">
        <v>75</v>
      </c>
      <c r="AE143" s="1">
        <v>5.4</v>
      </c>
      <c r="AF143" s="1">
        <v>1.23</v>
      </c>
      <c r="AH143" s="1">
        <v>0.64</v>
      </c>
      <c r="AM143" s="1">
        <v>2.05</v>
      </c>
      <c r="AO143" s="1">
        <v>26</v>
      </c>
      <c r="AP143" s="1">
        <v>26.1</v>
      </c>
      <c r="AR143" s="1">
        <v>11.1</v>
      </c>
      <c r="AS143" s="1">
        <v>24.4</v>
      </c>
      <c r="AU143" s="1">
        <v>56</v>
      </c>
      <c r="AV143" s="1">
        <v>63</v>
      </c>
      <c r="AW143" s="1">
        <v>26</v>
      </c>
      <c r="AX143" s="1">
        <v>6.2</v>
      </c>
      <c r="AY143" s="1">
        <v>21.9</v>
      </c>
      <c r="AZ143" s="1">
        <v>6.1</v>
      </c>
      <c r="BA143" s="1">
        <v>0.72</v>
      </c>
      <c r="BB143" s="1">
        <v>3.47</v>
      </c>
      <c r="BC143" s="1">
        <f t="shared" si="24"/>
        <v>22.03846153846154</v>
      </c>
      <c r="BD143" s="1">
        <f t="shared" si="25"/>
        <v>4.5476190476190474</v>
      </c>
      <c r="BE143" s="1">
        <f t="shared" si="26"/>
        <v>8.253968253968255</v>
      </c>
      <c r="BF143" s="25">
        <f t="shared" si="27"/>
        <v>0.073015873015873</v>
      </c>
      <c r="BG143" s="26">
        <f t="shared" si="28"/>
        <v>0.3538461538461538</v>
      </c>
      <c r="BH143" s="25">
        <f t="shared" si="29"/>
        <v>0.1738095238095238</v>
      </c>
      <c r="BI143" s="14"/>
      <c r="BJ143" s="14"/>
      <c r="BK143" s="14"/>
      <c r="BL143" s="1">
        <f t="shared" si="19"/>
        <v>1.2224755072656965</v>
      </c>
      <c r="BM143" s="1">
        <f t="shared" si="20"/>
        <v>27.825396825396826</v>
      </c>
      <c r="BN143" s="1">
        <f t="shared" si="21"/>
        <v>1.9232024673452572</v>
      </c>
      <c r="BO143" s="1">
        <f t="shared" si="22"/>
        <v>53.67415505585208</v>
      </c>
      <c r="BP143" s="21" t="s">
        <v>524</v>
      </c>
      <c r="BQ143" s="14"/>
      <c r="BR143" s="39"/>
      <c r="BS143" s="14"/>
      <c r="BT143" s="14"/>
      <c r="BU143" s="14"/>
      <c r="BV143" s="16"/>
      <c r="BW143" s="1">
        <f>AA143/2.5</f>
        <v>19.2</v>
      </c>
      <c r="BX143" s="1">
        <f>AB143/7.5</f>
        <v>10</v>
      </c>
      <c r="CA143" s="1">
        <f>AE143/2.63</f>
        <v>2.0532319391634983</v>
      </c>
      <c r="CB143" s="1">
        <f>AF143/1.02</f>
        <v>1.2058823529411764</v>
      </c>
      <c r="CD143" s="1">
        <f>AH143/0.67</f>
        <v>0.9552238805970149</v>
      </c>
      <c r="CI143" s="1">
        <f>AM143/3.05</f>
        <v>0.6721311475409836</v>
      </c>
      <c r="CK143" s="1">
        <f>AO143/28</f>
        <v>0.9285714285714286</v>
      </c>
      <c r="CL143" s="11"/>
      <c r="CM143" s="11"/>
    </row>
    <row r="144" spans="1:91" s="1" customFormat="1" ht="13.5">
      <c r="A144" s="29" t="s">
        <v>506</v>
      </c>
      <c r="B144" s="1">
        <v>-7.13</v>
      </c>
      <c r="C144" s="1">
        <v>128.68</v>
      </c>
      <c r="D144" s="1">
        <v>0</v>
      </c>
      <c r="E144" s="1">
        <v>2</v>
      </c>
      <c r="F144" s="1" t="s">
        <v>525</v>
      </c>
      <c r="G144" s="1">
        <v>56.55</v>
      </c>
      <c r="H144" s="1">
        <v>0.6</v>
      </c>
      <c r="I144" s="1">
        <v>17.77</v>
      </c>
      <c r="J144" s="14"/>
      <c r="K144" s="1">
        <v>6.775848105822011</v>
      </c>
      <c r="L144" s="14"/>
      <c r="M144" s="1">
        <v>0.18</v>
      </c>
      <c r="N144" s="1">
        <v>3.9</v>
      </c>
      <c r="O144" s="1">
        <v>8</v>
      </c>
      <c r="P144" s="1">
        <v>2.95</v>
      </c>
      <c r="Q144" s="1">
        <v>2.41</v>
      </c>
      <c r="R144" s="1">
        <v>0.12</v>
      </c>
      <c r="T144" s="1">
        <v>0.9</v>
      </c>
      <c r="U144" s="1">
        <f t="shared" si="23"/>
        <v>100.15584810582203</v>
      </c>
      <c r="V144" s="1">
        <v>94</v>
      </c>
      <c r="W144" s="1">
        <v>981</v>
      </c>
      <c r="X144" s="1">
        <v>8.8</v>
      </c>
      <c r="Y144" s="1">
        <v>595</v>
      </c>
      <c r="Z144" s="1">
        <v>112</v>
      </c>
      <c r="AA144" s="1">
        <v>45</v>
      </c>
      <c r="AB144" s="1">
        <v>71</v>
      </c>
      <c r="AE144" s="1">
        <v>4.81</v>
      </c>
      <c r="AF144" s="1">
        <v>1.29</v>
      </c>
      <c r="AH144" s="1">
        <v>0.79</v>
      </c>
      <c r="AM144" s="1">
        <v>2.31</v>
      </c>
      <c r="AO144" s="1">
        <v>25</v>
      </c>
      <c r="AP144" s="1">
        <v>25.8</v>
      </c>
      <c r="AR144" s="1">
        <v>11.3</v>
      </c>
      <c r="AS144" s="1">
        <v>26.8</v>
      </c>
      <c r="AU144" s="1">
        <v>34</v>
      </c>
      <c r="AV144" s="1">
        <v>67</v>
      </c>
      <c r="AW144" s="1">
        <v>29</v>
      </c>
      <c r="AX144" s="1">
        <v>6.6</v>
      </c>
      <c r="AY144" s="1">
        <v>18.8</v>
      </c>
      <c r="AZ144" s="1">
        <v>4.67</v>
      </c>
      <c r="BA144" s="1">
        <v>0.49</v>
      </c>
      <c r="BB144" s="1">
        <v>3.31</v>
      </c>
      <c r="BC144" s="1">
        <f t="shared" si="24"/>
        <v>23.8</v>
      </c>
      <c r="BD144" s="1">
        <f t="shared" si="25"/>
        <v>5.3125</v>
      </c>
      <c r="BE144" s="1">
        <f t="shared" si="26"/>
        <v>8.758928571428571</v>
      </c>
      <c r="BF144" s="25">
        <f t="shared" si="27"/>
        <v>0.07857142857142858</v>
      </c>
      <c r="BG144" s="26">
        <f t="shared" si="28"/>
        <v>0.35200000000000004</v>
      </c>
      <c r="BH144" s="25">
        <f t="shared" si="29"/>
        <v>0.16785714285714287</v>
      </c>
      <c r="BI144" s="14"/>
      <c r="BJ144" s="14"/>
      <c r="BK144" s="11">
        <v>1.056745006219159</v>
      </c>
      <c r="BL144" s="1">
        <f t="shared" si="19"/>
        <v>1.2384366286955746</v>
      </c>
      <c r="BM144" s="1">
        <f t="shared" si="20"/>
        <v>29.616666666666667</v>
      </c>
      <c r="BN144" s="1">
        <f t="shared" si="21"/>
        <v>1.737396950210772</v>
      </c>
      <c r="BO144" s="1">
        <f t="shared" si="22"/>
        <v>56.18898203754915</v>
      </c>
      <c r="BP144" s="21" t="s">
        <v>526</v>
      </c>
      <c r="BQ144" s="14"/>
      <c r="BR144" s="39"/>
      <c r="BS144" s="14"/>
      <c r="BT144" s="14"/>
      <c r="BU144" s="14"/>
      <c r="BV144" s="16"/>
      <c r="BW144" s="1">
        <f>AA144/2.5</f>
        <v>18</v>
      </c>
      <c r="BX144" s="1">
        <f>AB144/7.5</f>
        <v>9.466666666666667</v>
      </c>
      <c r="CA144" s="1">
        <f>AE144/2.63</f>
        <v>1.8288973384030418</v>
      </c>
      <c r="CB144" s="1">
        <f>AF144/1.02</f>
        <v>1.2647058823529411</v>
      </c>
      <c r="CD144" s="1">
        <f>AH144/0.67</f>
        <v>1.1791044776119404</v>
      </c>
      <c r="CI144" s="1">
        <f>AM144/3.05</f>
        <v>0.7573770491803279</v>
      </c>
      <c r="CK144" s="1">
        <f>AO144/28</f>
        <v>0.8928571428571429</v>
      </c>
      <c r="CL144" s="11">
        <f>CB144/10^(((0.667)*LOG(CA144))+((0.333)*LOG(CD144)))</f>
        <v>0.8003544145463138</v>
      </c>
      <c r="CM144" s="11">
        <f>CL144/CI144</f>
        <v>1.056745006219159</v>
      </c>
    </row>
    <row r="145" spans="1:91" s="1" customFormat="1" ht="13.5">
      <c r="A145" s="29" t="s">
        <v>506</v>
      </c>
      <c r="B145" s="1">
        <v>-7.13</v>
      </c>
      <c r="C145" s="1">
        <v>128.68</v>
      </c>
      <c r="D145" s="1">
        <v>0</v>
      </c>
      <c r="E145" s="1">
        <v>2</v>
      </c>
      <c r="F145" s="1" t="s">
        <v>527</v>
      </c>
      <c r="G145" s="1">
        <v>52.86</v>
      </c>
      <c r="H145" s="1">
        <v>0.6</v>
      </c>
      <c r="I145" s="1">
        <v>18.98</v>
      </c>
      <c r="J145" s="14"/>
      <c r="K145" s="1">
        <v>7.585710429227031</v>
      </c>
      <c r="L145" s="14"/>
      <c r="M145" s="1">
        <v>0.18</v>
      </c>
      <c r="N145" s="1">
        <v>4.96</v>
      </c>
      <c r="O145" s="1">
        <v>9.62</v>
      </c>
      <c r="P145" s="1">
        <v>2.24</v>
      </c>
      <c r="Q145" s="1">
        <v>2.04</v>
      </c>
      <c r="R145" s="1">
        <v>0.09</v>
      </c>
      <c r="T145" s="1">
        <v>1.1</v>
      </c>
      <c r="U145" s="1">
        <f t="shared" si="23"/>
        <v>100.25571042922704</v>
      </c>
      <c r="V145" s="1">
        <v>74</v>
      </c>
      <c r="W145" s="1">
        <v>978</v>
      </c>
      <c r="X145" s="1">
        <v>8.3</v>
      </c>
      <c r="Y145" s="1">
        <v>632</v>
      </c>
      <c r="Z145" s="1">
        <v>93</v>
      </c>
      <c r="AA145" s="1">
        <v>35</v>
      </c>
      <c r="AB145" s="1">
        <v>59</v>
      </c>
      <c r="AC145" s="1">
        <v>6.3</v>
      </c>
      <c r="AD145" s="1">
        <v>22.7</v>
      </c>
      <c r="AE145" s="1">
        <v>4.34</v>
      </c>
      <c r="AF145" s="1">
        <v>1.2</v>
      </c>
      <c r="AG145" s="1">
        <v>4.45</v>
      </c>
      <c r="AH145" s="1">
        <v>0.52</v>
      </c>
      <c r="AI145" s="1">
        <v>3.6</v>
      </c>
      <c r="AJ145" s="1">
        <v>0.72</v>
      </c>
      <c r="AK145" s="1">
        <v>1.96</v>
      </c>
      <c r="AL145" s="1">
        <v>0.26</v>
      </c>
      <c r="AM145" s="1">
        <v>1.89</v>
      </c>
      <c r="AN145" s="1">
        <v>0.28</v>
      </c>
      <c r="AO145" s="1">
        <v>22</v>
      </c>
      <c r="AP145" s="1">
        <v>29.8</v>
      </c>
      <c r="AR145" s="1">
        <v>15.7</v>
      </c>
      <c r="AS145" s="1">
        <v>33</v>
      </c>
      <c r="AU145" s="1">
        <v>41</v>
      </c>
      <c r="AV145" s="1">
        <v>65</v>
      </c>
      <c r="AW145" s="1">
        <v>21.7</v>
      </c>
      <c r="AX145" s="1">
        <v>4.5</v>
      </c>
      <c r="AY145" s="1">
        <v>16.3</v>
      </c>
      <c r="AZ145" s="1">
        <v>4.16</v>
      </c>
      <c r="BA145" s="1">
        <v>0.29</v>
      </c>
      <c r="BB145" s="1">
        <v>2.75</v>
      </c>
      <c r="BC145" s="1">
        <f t="shared" si="24"/>
        <v>28.727272727272727</v>
      </c>
      <c r="BD145" s="1">
        <f t="shared" si="25"/>
        <v>6.795698924731183</v>
      </c>
      <c r="BE145" s="1">
        <f t="shared" si="26"/>
        <v>10.516129032258064</v>
      </c>
      <c r="BF145" s="25">
        <f t="shared" si="27"/>
        <v>0.08924731182795699</v>
      </c>
      <c r="BG145" s="26">
        <f t="shared" si="28"/>
        <v>0.3772727272727273</v>
      </c>
      <c r="BH145" s="25">
        <f t="shared" si="29"/>
        <v>0.17526881720430107</v>
      </c>
      <c r="BI145" s="14"/>
      <c r="BJ145" s="14"/>
      <c r="BK145" s="11">
        <v>1.5085615354087258</v>
      </c>
      <c r="BL145" s="1">
        <f t="shared" si="19"/>
        <v>1.2320303222768367</v>
      </c>
      <c r="BM145" s="1">
        <f t="shared" si="20"/>
        <v>31.633333333333336</v>
      </c>
      <c r="BN145" s="1">
        <f t="shared" si="21"/>
        <v>1.5293771026667402</v>
      </c>
      <c r="BO145" s="1">
        <f t="shared" si="22"/>
        <v>59.299555791927595</v>
      </c>
      <c r="BP145" s="21" t="s">
        <v>528</v>
      </c>
      <c r="BQ145" s="21" t="s">
        <v>529</v>
      </c>
      <c r="BR145" s="11">
        <f>((BQ145/0.512638)-1)*10000</f>
        <v>-0.9948540685633667</v>
      </c>
      <c r="BS145" s="13" t="s">
        <v>530</v>
      </c>
      <c r="BT145" s="13" t="s">
        <v>531</v>
      </c>
      <c r="BU145" s="13" t="s">
        <v>532</v>
      </c>
      <c r="BV145" s="16"/>
      <c r="BW145" s="1">
        <f>AA145/2.5</f>
        <v>14</v>
      </c>
      <c r="BX145" s="1">
        <f>AB145/7.5</f>
        <v>7.866666666666666</v>
      </c>
      <c r="BY145" s="1">
        <f>AC145/1.32</f>
        <v>4.7727272727272725</v>
      </c>
      <c r="BZ145" s="1">
        <f>AD145/7.4</f>
        <v>3.0675675675675675</v>
      </c>
      <c r="CA145" s="1">
        <f>AE145/2.63</f>
        <v>1.6501901140684412</v>
      </c>
      <c r="CB145" s="1">
        <f>AF145/1.02</f>
        <v>1.1764705882352942</v>
      </c>
      <c r="CC145" s="1">
        <f>AG145/3.68</f>
        <v>1.2092391304347827</v>
      </c>
      <c r="CD145" s="1">
        <f>AH145/0.67</f>
        <v>0.7761194029850746</v>
      </c>
      <c r="CE145" s="1">
        <f>AI145/4.55</f>
        <v>0.7912087912087913</v>
      </c>
      <c r="CF145" s="1">
        <f>AJ145/1.01</f>
        <v>0.7128712871287128</v>
      </c>
      <c r="CG145" s="1">
        <f>AK145/2.97</f>
        <v>0.6599326599326599</v>
      </c>
      <c r="CH145" s="1">
        <f>AL145/0.456</f>
        <v>0.5701754385964912</v>
      </c>
      <c r="CI145" s="1">
        <f>AM145/3.05</f>
        <v>0.6196721311475409</v>
      </c>
      <c r="CJ145" s="1">
        <f>AN145/0.455</f>
        <v>0.6153846153846154</v>
      </c>
      <c r="CK145" s="1">
        <f>AO145/28</f>
        <v>0.7857142857142857</v>
      </c>
      <c r="CL145" s="11">
        <f>CB145/10^(((17/18)*LOG(CA145))-((1/6)*LOG(BZ145))+((2/9)*LOG(CD145)))</f>
        <v>0.9348135416139317</v>
      </c>
      <c r="CM145" s="11">
        <f>CL145/CI145</f>
        <v>1.5085615354087258</v>
      </c>
    </row>
    <row r="146" spans="1:91" s="1" customFormat="1" ht="13.5">
      <c r="A146" s="29" t="s">
        <v>506</v>
      </c>
      <c r="B146" s="1">
        <v>-7.13</v>
      </c>
      <c r="C146" s="1">
        <v>128.68</v>
      </c>
      <c r="D146" s="1">
        <v>0</v>
      </c>
      <c r="E146" s="1">
        <v>2</v>
      </c>
      <c r="F146" s="1" t="s">
        <v>533</v>
      </c>
      <c r="G146" s="1">
        <v>59.88</v>
      </c>
      <c r="H146" s="1">
        <v>0.69</v>
      </c>
      <c r="I146" s="1">
        <v>16.97</v>
      </c>
      <c r="J146" s="14"/>
      <c r="K146" s="1">
        <v>6.883829748942681</v>
      </c>
      <c r="L146" s="14"/>
      <c r="M146" s="1">
        <v>0.2</v>
      </c>
      <c r="N146" s="1">
        <v>2.65</v>
      </c>
      <c r="O146" s="1">
        <v>5.94</v>
      </c>
      <c r="P146" s="1">
        <v>3.38</v>
      </c>
      <c r="Q146" s="1">
        <v>2.51</v>
      </c>
      <c r="R146" s="1">
        <v>0.13</v>
      </c>
      <c r="T146" s="1">
        <v>1.92</v>
      </c>
      <c r="U146" s="1">
        <f t="shared" si="23"/>
        <v>101.15382974894267</v>
      </c>
      <c r="V146" s="1">
        <v>90</v>
      </c>
      <c r="W146" s="1">
        <v>840</v>
      </c>
      <c r="X146" s="1">
        <v>7.2</v>
      </c>
      <c r="Y146" s="1">
        <v>351</v>
      </c>
      <c r="Z146" s="1">
        <v>138</v>
      </c>
      <c r="AA146" s="1">
        <v>34</v>
      </c>
      <c r="AB146" s="1">
        <v>60</v>
      </c>
      <c r="AE146" s="1">
        <v>4.7</v>
      </c>
      <c r="AF146" s="1">
        <v>1.16</v>
      </c>
      <c r="AH146" s="1">
        <v>0.67</v>
      </c>
      <c r="AM146" s="1">
        <v>2.89</v>
      </c>
      <c r="AO146" s="1">
        <v>30</v>
      </c>
      <c r="AP146" s="1">
        <v>23.1</v>
      </c>
      <c r="AR146" s="1">
        <v>4.98</v>
      </c>
      <c r="AS146" s="1">
        <v>19.7</v>
      </c>
      <c r="AU146" s="1">
        <v>66</v>
      </c>
      <c r="AV146" s="1">
        <v>61</v>
      </c>
      <c r="AW146" s="1">
        <v>21</v>
      </c>
      <c r="AX146" s="1">
        <v>3.04</v>
      </c>
      <c r="AY146" s="1">
        <v>13.2</v>
      </c>
      <c r="AZ146" s="1">
        <v>2.45</v>
      </c>
      <c r="BA146" s="1">
        <v>0.55</v>
      </c>
      <c r="BB146" s="1">
        <v>3.81</v>
      </c>
      <c r="BC146" s="1">
        <f t="shared" si="24"/>
        <v>11.7</v>
      </c>
      <c r="BD146" s="1">
        <f t="shared" si="25"/>
        <v>2.5434782608695654</v>
      </c>
      <c r="BE146" s="1">
        <f t="shared" si="26"/>
        <v>6.086956521739131</v>
      </c>
      <c r="BF146" s="25">
        <f t="shared" si="27"/>
        <v>0.052173913043478265</v>
      </c>
      <c r="BG146" s="26">
        <f t="shared" si="28"/>
        <v>0.24000000000000002</v>
      </c>
      <c r="BH146" s="25">
        <f t="shared" si="29"/>
        <v>0.09565217391304347</v>
      </c>
      <c r="BI146" s="14"/>
      <c r="BJ146" s="14"/>
      <c r="BK146" s="11">
        <v>0.8148562989551169</v>
      </c>
      <c r="BL146" s="1">
        <f t="shared" si="19"/>
        <v>1.1241736194216692</v>
      </c>
      <c r="BM146" s="1">
        <f t="shared" si="20"/>
        <v>24.594202898550726</v>
      </c>
      <c r="BN146" s="1">
        <f t="shared" si="21"/>
        <v>2.5976716033745966</v>
      </c>
      <c r="BO146" s="1">
        <f t="shared" si="22"/>
        <v>46.172697291661</v>
      </c>
      <c r="BP146" s="14"/>
      <c r="BQ146" s="14"/>
      <c r="BR146" s="39"/>
      <c r="BS146" s="14"/>
      <c r="BT146" s="14"/>
      <c r="BU146" s="14"/>
      <c r="BV146" s="16"/>
      <c r="BW146" s="1">
        <f>AA146/2.5</f>
        <v>13.6</v>
      </c>
      <c r="BX146" s="1">
        <f>AB146/7.5</f>
        <v>8</v>
      </c>
      <c r="CA146" s="1">
        <f>AE146/2.63</f>
        <v>1.7870722433460078</v>
      </c>
      <c r="CB146" s="1">
        <f>AF146/1.02</f>
        <v>1.1372549019607843</v>
      </c>
      <c r="CD146" s="1">
        <f>AH146/0.67</f>
        <v>1</v>
      </c>
      <c r="CI146" s="1">
        <f>AM146/3.05</f>
        <v>0.9475409836065575</v>
      </c>
      <c r="CK146" s="1">
        <f>AO146/28</f>
        <v>1.0714285714285714</v>
      </c>
      <c r="CL146" s="11">
        <f>CB146/10^(((0.667)*LOG(CA146))+((0.333)*LOG(CD146)))</f>
        <v>0.7721097390099307</v>
      </c>
      <c r="CM146" s="11">
        <f>CL146/CI146</f>
        <v>0.8148562989551171</v>
      </c>
    </row>
    <row r="147" spans="1:91" s="1" customFormat="1" ht="13.5">
      <c r="A147" s="29" t="s">
        <v>506</v>
      </c>
      <c r="B147" s="1">
        <v>-7.13</v>
      </c>
      <c r="C147" s="1">
        <v>128.68</v>
      </c>
      <c r="D147" s="1">
        <v>0</v>
      </c>
      <c r="E147" s="1">
        <v>2</v>
      </c>
      <c r="F147" s="1" t="s">
        <v>534</v>
      </c>
      <c r="G147" s="1">
        <v>56.16</v>
      </c>
      <c r="H147" s="1">
        <v>0.66</v>
      </c>
      <c r="I147" s="1">
        <v>17.78</v>
      </c>
      <c r="J147" s="14"/>
      <c r="K147" s="1">
        <v>7.252767029604968</v>
      </c>
      <c r="L147" s="14"/>
      <c r="M147" s="1">
        <v>0.18</v>
      </c>
      <c r="N147" s="1">
        <v>3.82</v>
      </c>
      <c r="O147" s="1">
        <v>8.11</v>
      </c>
      <c r="P147" s="1">
        <v>2.7</v>
      </c>
      <c r="Q147" s="1">
        <v>2.37</v>
      </c>
      <c r="R147" s="1">
        <v>0.15</v>
      </c>
      <c r="T147" s="1">
        <v>0.79</v>
      </c>
      <c r="U147" s="1">
        <f t="shared" si="23"/>
        <v>99.97276702960498</v>
      </c>
      <c r="V147" s="1">
        <v>87</v>
      </c>
      <c r="W147" s="1">
        <v>972</v>
      </c>
      <c r="X147" s="1">
        <v>8</v>
      </c>
      <c r="Y147" s="1">
        <v>593</v>
      </c>
      <c r="Z147" s="1">
        <v>117</v>
      </c>
      <c r="AA147" s="1">
        <v>45</v>
      </c>
      <c r="AB147" s="1">
        <v>68</v>
      </c>
      <c r="AD147" s="1">
        <v>25.3</v>
      </c>
      <c r="AE147" s="1">
        <v>4.83</v>
      </c>
      <c r="AF147" s="1">
        <v>1.23</v>
      </c>
      <c r="AH147" s="1">
        <v>0.77</v>
      </c>
      <c r="AM147" s="1">
        <v>2.09</v>
      </c>
      <c r="AO147" s="1">
        <v>24</v>
      </c>
      <c r="AP147" s="1">
        <v>26.2</v>
      </c>
      <c r="AR147" s="1">
        <v>10.6</v>
      </c>
      <c r="AS147" s="1">
        <v>26.4</v>
      </c>
      <c r="AU147" s="1">
        <v>50</v>
      </c>
      <c r="AV147" s="1">
        <v>67</v>
      </c>
      <c r="AW147" s="1">
        <v>30</v>
      </c>
      <c r="AX147" s="1">
        <v>6.4</v>
      </c>
      <c r="AY147" s="1">
        <v>18.2</v>
      </c>
      <c r="AZ147" s="1">
        <v>3.53</v>
      </c>
      <c r="BA147" s="1">
        <v>0.58</v>
      </c>
      <c r="BB147" s="1">
        <v>3.22</v>
      </c>
      <c r="BC147" s="1">
        <f t="shared" si="24"/>
        <v>24.708333333333332</v>
      </c>
      <c r="BD147" s="1">
        <f t="shared" si="25"/>
        <v>5.068376068376068</v>
      </c>
      <c r="BE147" s="1">
        <f t="shared" si="26"/>
        <v>8.307692307692308</v>
      </c>
      <c r="BF147" s="25">
        <f t="shared" si="27"/>
        <v>0.06837606837606838</v>
      </c>
      <c r="BG147" s="26">
        <f t="shared" si="28"/>
        <v>0.3333333333333333</v>
      </c>
      <c r="BH147" s="25">
        <f t="shared" si="29"/>
        <v>0.15555555555555556</v>
      </c>
      <c r="BI147" s="14"/>
      <c r="BJ147" s="14"/>
      <c r="BK147" s="11">
        <v>1.179475719273934</v>
      </c>
      <c r="BL147" s="1">
        <f t="shared" si="19"/>
        <v>1.2234222463815307</v>
      </c>
      <c r="BM147" s="1">
        <f t="shared" si="20"/>
        <v>26.93939393939394</v>
      </c>
      <c r="BN147" s="1">
        <f t="shared" si="21"/>
        <v>1.8986301124620335</v>
      </c>
      <c r="BO147" s="1">
        <f t="shared" si="22"/>
        <v>53.99374164362655</v>
      </c>
      <c r="BP147" s="21" t="s">
        <v>535</v>
      </c>
      <c r="BQ147" s="21" t="s">
        <v>536</v>
      </c>
      <c r="BR147" s="11">
        <f>((BQ147/0.512638)-1)*10000</f>
        <v>-0.9558401835230157</v>
      </c>
      <c r="BS147" s="14"/>
      <c r="BT147" s="14"/>
      <c r="BU147" s="14"/>
      <c r="BV147" s="16"/>
      <c r="BW147" s="1">
        <f>AA147/2.5</f>
        <v>18</v>
      </c>
      <c r="BX147" s="1">
        <f>AB147/7.5</f>
        <v>9.066666666666666</v>
      </c>
      <c r="BZ147" s="1">
        <f>AD147/7.4</f>
        <v>3.418918918918919</v>
      </c>
      <c r="CA147" s="1">
        <f>AE147/2.63</f>
        <v>1.8365019011406845</v>
      </c>
      <c r="CB147" s="1">
        <f>AF147/1.02</f>
        <v>1.2058823529411764</v>
      </c>
      <c r="CD147" s="1">
        <f>AH147/0.67</f>
        <v>1.1492537313432836</v>
      </c>
      <c r="CI147" s="1">
        <f>AM147/3.05</f>
        <v>0.6852459016393443</v>
      </c>
      <c r="CK147" s="1">
        <f>AO147/28</f>
        <v>0.8571428571428571</v>
      </c>
      <c r="CL147" s="11">
        <f>CB147/10^(((17/18)*LOG(CA147))-((1/6)*LOG(BZ147))+((2/9)*LOG(CD147)))</f>
        <v>0.8082309027155811</v>
      </c>
      <c r="CM147" s="11">
        <f>CL147/CI147</f>
        <v>1.179475719273934</v>
      </c>
    </row>
    <row r="148" spans="1:91" s="1" customFormat="1" ht="13.5">
      <c r="A148" s="29" t="s">
        <v>506</v>
      </c>
      <c r="B148" s="1">
        <v>-7.13</v>
      </c>
      <c r="C148" s="1">
        <v>128.68</v>
      </c>
      <c r="D148" s="1">
        <v>0</v>
      </c>
      <c r="E148" s="1">
        <v>2</v>
      </c>
      <c r="F148" s="1" t="s">
        <v>537</v>
      </c>
      <c r="G148" s="1">
        <v>55.39</v>
      </c>
      <c r="H148" s="1">
        <v>0.66</v>
      </c>
      <c r="I148" s="1">
        <v>18.22</v>
      </c>
      <c r="J148" s="14"/>
      <c r="K148" s="1">
        <v>7.468730315846307</v>
      </c>
      <c r="L148" s="14"/>
      <c r="M148" s="1">
        <v>0.2</v>
      </c>
      <c r="N148" s="1">
        <v>3.84</v>
      </c>
      <c r="O148" s="1">
        <v>8.37</v>
      </c>
      <c r="P148" s="1">
        <v>2.74</v>
      </c>
      <c r="Q148" s="1">
        <v>2.16</v>
      </c>
      <c r="R148" s="1">
        <v>0.14</v>
      </c>
      <c r="T148" s="1">
        <v>0.62</v>
      </c>
      <c r="U148" s="1">
        <f t="shared" si="23"/>
        <v>99.8087303158463</v>
      </c>
      <c r="V148" s="1">
        <v>81</v>
      </c>
      <c r="W148" s="1">
        <v>937</v>
      </c>
      <c r="X148" s="1">
        <v>7.8</v>
      </c>
      <c r="Y148" s="1">
        <v>644</v>
      </c>
      <c r="Z148" s="1">
        <v>100</v>
      </c>
      <c r="AO148" s="1">
        <v>24</v>
      </c>
      <c r="AU148" s="1">
        <v>44</v>
      </c>
      <c r="AV148" s="1">
        <v>73</v>
      </c>
      <c r="AW148" s="1">
        <v>28</v>
      </c>
      <c r="BC148" s="1">
        <f t="shared" si="24"/>
        <v>26.833333333333332</v>
      </c>
      <c r="BD148" s="1">
        <f t="shared" si="25"/>
        <v>6.44</v>
      </c>
      <c r="BE148" s="1">
        <f t="shared" si="26"/>
        <v>9.37</v>
      </c>
      <c r="BF148" s="25">
        <f t="shared" si="27"/>
        <v>0.078</v>
      </c>
      <c r="BG148" s="26">
        <f t="shared" si="28"/>
        <v>0.325</v>
      </c>
      <c r="BH148" s="14"/>
      <c r="BI148" s="14"/>
      <c r="BJ148" s="14"/>
      <c r="BK148" s="14"/>
      <c r="BL148" s="1">
        <f t="shared" si="19"/>
        <v>1.2109584716813149</v>
      </c>
      <c r="BM148" s="1">
        <f t="shared" si="20"/>
        <v>27.606060606060602</v>
      </c>
      <c r="BN148" s="1">
        <f t="shared" si="21"/>
        <v>1.9449818530849758</v>
      </c>
      <c r="BO148" s="1">
        <f t="shared" si="22"/>
        <v>53.394039808261994</v>
      </c>
      <c r="BP148" s="14"/>
      <c r="BQ148" s="14"/>
      <c r="BR148" s="39"/>
      <c r="BS148" s="14"/>
      <c r="BT148" s="14"/>
      <c r="BU148" s="14"/>
      <c r="BV148" s="16"/>
      <c r="CK148" s="1">
        <f>AO148/28</f>
        <v>0.8571428571428571</v>
      </c>
      <c r="CL148" s="11"/>
      <c r="CM148" s="11"/>
    </row>
    <row r="149" spans="1:91" s="1" customFormat="1" ht="13.5">
      <c r="A149" s="29" t="s">
        <v>506</v>
      </c>
      <c r="B149" s="1">
        <v>-7.13</v>
      </c>
      <c r="C149" s="1">
        <v>128.68</v>
      </c>
      <c r="D149" s="1">
        <v>0</v>
      </c>
      <c r="E149" s="1">
        <v>2</v>
      </c>
      <c r="F149" s="1" t="s">
        <v>538</v>
      </c>
      <c r="G149" s="1">
        <v>57.45</v>
      </c>
      <c r="H149" s="1">
        <v>0.69</v>
      </c>
      <c r="I149" s="1">
        <v>17.67</v>
      </c>
      <c r="J149" s="14"/>
      <c r="K149" s="1">
        <v>7.39674255376586</v>
      </c>
      <c r="L149" s="14"/>
      <c r="M149" s="1">
        <v>0.2</v>
      </c>
      <c r="N149" s="1">
        <v>3.73</v>
      </c>
      <c r="O149" s="1">
        <v>7.25</v>
      </c>
      <c r="P149" s="1">
        <v>2.62</v>
      </c>
      <c r="Q149" s="1">
        <v>2.08</v>
      </c>
      <c r="R149" s="1">
        <v>0.09</v>
      </c>
      <c r="T149" s="1">
        <v>1.79</v>
      </c>
      <c r="U149" s="1">
        <f t="shared" si="23"/>
        <v>100.96674255376588</v>
      </c>
      <c r="V149" s="1">
        <v>78</v>
      </c>
      <c r="W149" s="1">
        <v>867</v>
      </c>
      <c r="X149" s="1">
        <v>6.3</v>
      </c>
      <c r="Y149" s="1">
        <v>333</v>
      </c>
      <c r="Z149" s="1">
        <v>120</v>
      </c>
      <c r="AA149" s="1">
        <v>30</v>
      </c>
      <c r="AB149" s="1">
        <v>52</v>
      </c>
      <c r="AC149" s="1">
        <v>6.1</v>
      </c>
      <c r="AD149" s="1">
        <v>23.5</v>
      </c>
      <c r="AE149" s="1">
        <v>5.12</v>
      </c>
      <c r="AF149" s="1">
        <v>1.43</v>
      </c>
      <c r="AG149" s="1">
        <v>5.8</v>
      </c>
      <c r="AH149" s="1">
        <v>0.84</v>
      </c>
      <c r="AI149" s="1">
        <v>5.6</v>
      </c>
      <c r="AJ149" s="1">
        <v>1.22</v>
      </c>
      <c r="AK149" s="1">
        <v>3.59</v>
      </c>
      <c r="AL149" s="1">
        <v>0.48</v>
      </c>
      <c r="AM149" s="1">
        <v>3.52</v>
      </c>
      <c r="AN149" s="1">
        <v>0.55</v>
      </c>
      <c r="AO149" s="1">
        <v>37</v>
      </c>
      <c r="AP149" s="1">
        <v>27.1</v>
      </c>
      <c r="AR149" s="1">
        <v>18.1</v>
      </c>
      <c r="AS149" s="1">
        <v>25.4</v>
      </c>
      <c r="AU149" s="1">
        <v>32</v>
      </c>
      <c r="AV149" s="1">
        <v>69</v>
      </c>
      <c r="AW149" s="1">
        <v>24.1</v>
      </c>
      <c r="AX149" s="1">
        <v>4.78</v>
      </c>
      <c r="AY149" s="1">
        <v>12</v>
      </c>
      <c r="AZ149" s="1">
        <v>3.2</v>
      </c>
      <c r="BA149" s="1">
        <v>0.62</v>
      </c>
      <c r="BB149" s="1">
        <v>3.03</v>
      </c>
      <c r="BC149" s="1">
        <f t="shared" si="24"/>
        <v>9</v>
      </c>
      <c r="BD149" s="1">
        <f t="shared" si="25"/>
        <v>2.775</v>
      </c>
      <c r="BE149" s="1">
        <f t="shared" si="26"/>
        <v>7.225</v>
      </c>
      <c r="BF149" s="25">
        <f t="shared" si="27"/>
        <v>0.0525</v>
      </c>
      <c r="BG149" s="26">
        <f t="shared" si="28"/>
        <v>0.17027027027027025</v>
      </c>
      <c r="BH149" s="25">
        <f t="shared" si="29"/>
        <v>0.1</v>
      </c>
      <c r="BI149" s="14"/>
      <c r="BJ149" s="14"/>
      <c r="BK149" s="11">
        <v>0.7465656080459561</v>
      </c>
      <c r="BL149" s="1">
        <f t="shared" si="19"/>
        <v>1.1173350629596808</v>
      </c>
      <c r="BM149" s="1">
        <f t="shared" si="20"/>
        <v>25.608695652173918</v>
      </c>
      <c r="BN149" s="1">
        <f t="shared" si="21"/>
        <v>1.9830408991329385</v>
      </c>
      <c r="BO149" s="1">
        <f t="shared" si="22"/>
        <v>52.9114991951253</v>
      </c>
      <c r="BP149" s="21" t="s">
        <v>539</v>
      </c>
      <c r="BQ149" s="21" t="s">
        <v>536</v>
      </c>
      <c r="BR149" s="11">
        <f>((BQ149/0.512638)-1)*10000</f>
        <v>-0.9558401835230157</v>
      </c>
      <c r="BS149" s="13" t="s">
        <v>540</v>
      </c>
      <c r="BT149" s="13" t="s">
        <v>541</v>
      </c>
      <c r="BU149" s="13" t="s">
        <v>542</v>
      </c>
      <c r="BV149" s="16"/>
      <c r="BW149" s="1">
        <f>AA149/2.5</f>
        <v>12</v>
      </c>
      <c r="BX149" s="1">
        <f>AB149/7.5</f>
        <v>6.933333333333334</v>
      </c>
      <c r="BY149" s="1">
        <f>AC149/1.32</f>
        <v>4.621212121212121</v>
      </c>
      <c r="BZ149" s="1">
        <f>AD149/7.4</f>
        <v>3.1756756756756754</v>
      </c>
      <c r="CA149" s="1">
        <f>AE149/2.63</f>
        <v>1.9467680608365021</v>
      </c>
      <c r="CB149" s="1">
        <f>AF149/1.02</f>
        <v>1.4019607843137254</v>
      </c>
      <c r="CC149" s="1">
        <f>AG149/3.68</f>
        <v>1.576086956521739</v>
      </c>
      <c r="CD149" s="1">
        <f>AH149/0.67</f>
        <v>1.253731343283582</v>
      </c>
      <c r="CE149" s="1">
        <f>AI149/4.55</f>
        <v>1.2307692307692308</v>
      </c>
      <c r="CF149" s="1">
        <f>AJ149/1.01</f>
        <v>1.2079207920792079</v>
      </c>
      <c r="CG149" s="1">
        <f>AK149/2.97</f>
        <v>1.2087542087542087</v>
      </c>
      <c r="CH149" s="1">
        <f>AL149/0.456</f>
        <v>1.0526315789473684</v>
      </c>
      <c r="CI149" s="1">
        <f>AM149/3.05</f>
        <v>1.1540983606557378</v>
      </c>
      <c r="CJ149" s="1">
        <f>AN149/0.455</f>
        <v>1.208791208791209</v>
      </c>
      <c r="CK149" s="1">
        <f>AO149/28</f>
        <v>1.3214285714285714</v>
      </c>
      <c r="CL149" s="11">
        <f>CB149/10^(((17/18)*LOG(CA149))-((1/6)*LOG(BZ149))+((2/9)*LOG(CD149)))</f>
        <v>0.8616101443677918</v>
      </c>
      <c r="CM149" s="11">
        <f>CL149/CI149</f>
        <v>0.746565608045956</v>
      </c>
    </row>
    <row r="150" spans="1:91" s="1" customFormat="1" ht="13.5">
      <c r="A150" s="29" t="s">
        <v>506</v>
      </c>
      <c r="B150" s="1">
        <v>-7.13</v>
      </c>
      <c r="C150" s="1">
        <v>128.68</v>
      </c>
      <c r="D150" s="1">
        <v>0</v>
      </c>
      <c r="E150" s="1">
        <v>2</v>
      </c>
      <c r="F150" s="1" t="s">
        <v>543</v>
      </c>
      <c r="G150" s="1">
        <v>56.19</v>
      </c>
      <c r="H150" s="1">
        <v>0.66</v>
      </c>
      <c r="I150" s="1">
        <v>18.08</v>
      </c>
      <c r="J150" s="14"/>
      <c r="K150" s="1">
        <v>7.1447853864842985</v>
      </c>
      <c r="L150" s="14"/>
      <c r="M150" s="1">
        <v>0.18</v>
      </c>
      <c r="N150" s="1">
        <v>3.82</v>
      </c>
      <c r="O150" s="1">
        <v>7.94</v>
      </c>
      <c r="P150" s="1">
        <v>2.67</v>
      </c>
      <c r="Q150" s="1">
        <v>2.37</v>
      </c>
      <c r="R150" s="1">
        <v>0.14</v>
      </c>
      <c r="T150" s="1">
        <v>1.11</v>
      </c>
      <c r="U150" s="1">
        <f t="shared" si="23"/>
        <v>100.3047853864843</v>
      </c>
      <c r="V150" s="1">
        <v>88</v>
      </c>
      <c r="W150" s="1">
        <v>978</v>
      </c>
      <c r="X150" s="1">
        <v>8.3</v>
      </c>
      <c r="Y150" s="1">
        <v>601</v>
      </c>
      <c r="Z150" s="1">
        <v>107</v>
      </c>
      <c r="AO150" s="1">
        <v>24</v>
      </c>
      <c r="AU150" s="1">
        <v>67</v>
      </c>
      <c r="AV150" s="1">
        <v>71</v>
      </c>
      <c r="AW150" s="1">
        <v>28</v>
      </c>
      <c r="BC150" s="1">
        <f t="shared" si="24"/>
        <v>25.041666666666668</v>
      </c>
      <c r="BD150" s="1">
        <f t="shared" si="25"/>
        <v>5.616822429906542</v>
      </c>
      <c r="BE150" s="1">
        <f t="shared" si="26"/>
        <v>9.14018691588785</v>
      </c>
      <c r="BF150" s="25">
        <f t="shared" si="27"/>
        <v>0.07757009345794393</v>
      </c>
      <c r="BG150" s="26">
        <f t="shared" si="28"/>
        <v>0.3458333333333334</v>
      </c>
      <c r="BH150" s="14"/>
      <c r="BI150" s="14"/>
      <c r="BJ150" s="14"/>
      <c r="BK150" s="14"/>
      <c r="BL150" s="1">
        <f t="shared" si="19"/>
        <v>1.1832968157005748</v>
      </c>
      <c r="BM150" s="1">
        <f t="shared" si="20"/>
        <v>27.39393939393939</v>
      </c>
      <c r="BN150" s="1">
        <f t="shared" si="21"/>
        <v>1.8703626666189264</v>
      </c>
      <c r="BO150" s="1">
        <f t="shared" si="22"/>
        <v>54.366126066702456</v>
      </c>
      <c r="BP150" s="14"/>
      <c r="BQ150" s="14"/>
      <c r="BR150" s="39"/>
      <c r="BS150" s="14"/>
      <c r="BT150" s="14"/>
      <c r="BU150" s="14"/>
      <c r="BV150" s="16"/>
      <c r="CK150" s="1">
        <f>AO150/28</f>
        <v>0.8571428571428571</v>
      </c>
      <c r="CL150" s="11"/>
      <c r="CM150" s="11"/>
    </row>
    <row r="151" spans="1:91" s="1" customFormat="1" ht="13.5">
      <c r="A151" s="29" t="s">
        <v>506</v>
      </c>
      <c r="B151" s="1">
        <v>-7.13</v>
      </c>
      <c r="C151" s="1">
        <v>128.68</v>
      </c>
      <c r="D151" s="1">
        <v>0</v>
      </c>
      <c r="E151" s="1">
        <v>2</v>
      </c>
      <c r="F151" s="1" t="s">
        <v>544</v>
      </c>
      <c r="G151" s="1">
        <v>56.63</v>
      </c>
      <c r="H151" s="1">
        <v>0.66</v>
      </c>
      <c r="I151" s="1">
        <v>17.69</v>
      </c>
      <c r="J151" s="14"/>
      <c r="K151" s="1">
        <v>7.342751732205525</v>
      </c>
      <c r="L151" s="14"/>
      <c r="M151" s="1">
        <v>0.18</v>
      </c>
      <c r="N151" s="1">
        <v>3.75</v>
      </c>
      <c r="O151" s="1">
        <v>7.83</v>
      </c>
      <c r="P151" s="1">
        <v>2.56</v>
      </c>
      <c r="Q151" s="1">
        <v>2.39</v>
      </c>
      <c r="R151" s="1">
        <v>0.14</v>
      </c>
      <c r="T151" s="1">
        <v>1.15</v>
      </c>
      <c r="U151" s="1">
        <f t="shared" si="23"/>
        <v>100.32275173220555</v>
      </c>
      <c r="V151" s="1">
        <v>90</v>
      </c>
      <c r="W151" s="1">
        <v>985</v>
      </c>
      <c r="X151" s="1">
        <v>7.6</v>
      </c>
      <c r="Y151" s="1">
        <v>580</v>
      </c>
      <c r="Z151" s="1">
        <v>118</v>
      </c>
      <c r="AO151" s="1">
        <v>25</v>
      </c>
      <c r="AU151" s="1">
        <v>48</v>
      </c>
      <c r="AV151" s="1">
        <v>68</v>
      </c>
      <c r="AW151" s="1">
        <v>31</v>
      </c>
      <c r="BC151" s="1">
        <f t="shared" si="24"/>
        <v>23.2</v>
      </c>
      <c r="BD151" s="1">
        <f t="shared" si="25"/>
        <v>4.915254237288136</v>
      </c>
      <c r="BE151" s="1">
        <f t="shared" si="26"/>
        <v>8.347457627118644</v>
      </c>
      <c r="BF151" s="25">
        <f t="shared" si="27"/>
        <v>0.06440677966101695</v>
      </c>
      <c r="BG151" s="26">
        <f t="shared" si="28"/>
        <v>0.304</v>
      </c>
      <c r="BH151" s="14"/>
      <c r="BI151" s="14"/>
      <c r="BJ151" s="14"/>
      <c r="BK151" s="14"/>
      <c r="BL151" s="1">
        <f t="shared" si="19"/>
        <v>1.1890727462676243</v>
      </c>
      <c r="BM151" s="1">
        <f t="shared" si="20"/>
        <v>26.803030303030305</v>
      </c>
      <c r="BN151" s="1">
        <f t="shared" si="21"/>
        <v>1.9580671285881401</v>
      </c>
      <c r="BO151" s="1">
        <f t="shared" si="22"/>
        <v>53.22714533623992</v>
      </c>
      <c r="BP151" s="14"/>
      <c r="BQ151" s="14"/>
      <c r="BR151" s="39"/>
      <c r="BS151" s="14"/>
      <c r="BT151" s="14"/>
      <c r="BU151" s="14"/>
      <c r="BV151" s="16"/>
      <c r="CK151" s="1">
        <f>AO151/28</f>
        <v>0.8928571428571429</v>
      </c>
      <c r="CL151" s="11"/>
      <c r="CM151" s="11"/>
    </row>
    <row r="152" spans="1:91" s="1" customFormat="1" ht="13.5">
      <c r="A152" s="29" t="s">
        <v>545</v>
      </c>
      <c r="B152" s="1">
        <v>-6.95</v>
      </c>
      <c r="C152" s="1">
        <v>129.14</v>
      </c>
      <c r="D152" s="1">
        <v>0</v>
      </c>
      <c r="E152" s="1">
        <v>2</v>
      </c>
      <c r="F152" s="1" t="s">
        <v>546</v>
      </c>
      <c r="G152" s="1">
        <v>59.31</v>
      </c>
      <c r="H152" s="1">
        <v>0.68</v>
      </c>
      <c r="I152" s="1">
        <v>18.29</v>
      </c>
      <c r="J152" s="14"/>
      <c r="K152" s="1">
        <v>5.3090974534329165</v>
      </c>
      <c r="L152" s="14"/>
      <c r="N152" s="1">
        <v>3.1</v>
      </c>
      <c r="O152" s="1">
        <v>7.22</v>
      </c>
      <c r="P152" s="1">
        <v>3.16</v>
      </c>
      <c r="Q152" s="1">
        <v>1.94</v>
      </c>
      <c r="R152" s="1">
        <v>0.15</v>
      </c>
      <c r="U152" s="1">
        <f>G152+H152+I152+K152+N152+O152+P152+Q152+R152</f>
        <v>99.1590974534329</v>
      </c>
      <c r="V152" s="1">
        <v>69.1</v>
      </c>
      <c r="W152" s="1">
        <v>752</v>
      </c>
      <c r="Y152" s="1">
        <v>500</v>
      </c>
      <c r="AX152" s="1">
        <v>2.2</v>
      </c>
      <c r="BC152" s="14"/>
      <c r="BD152" s="14"/>
      <c r="BE152" s="14"/>
      <c r="BF152" s="14"/>
      <c r="BG152" s="14"/>
      <c r="BH152" s="14"/>
      <c r="BI152" s="14"/>
      <c r="BJ152" s="14"/>
      <c r="BK152" s="14"/>
      <c r="BL152" s="1">
        <f t="shared" si="19"/>
        <v>1.1167617838934925</v>
      </c>
      <c r="BM152" s="1">
        <f t="shared" si="20"/>
        <v>26.89705882352941</v>
      </c>
      <c r="BN152" s="1">
        <f t="shared" si="21"/>
        <v>1.7126120817525536</v>
      </c>
      <c r="BO152" s="1">
        <f t="shared" si="22"/>
        <v>56.54236440256044</v>
      </c>
      <c r="BP152" s="21" t="s">
        <v>547</v>
      </c>
      <c r="BQ152" s="14"/>
      <c r="BR152" s="39"/>
      <c r="BS152" s="14"/>
      <c r="BT152" s="14"/>
      <c r="BU152" s="14"/>
      <c r="BV152" s="16"/>
      <c r="CL152" s="11"/>
      <c r="CM152" s="11"/>
    </row>
    <row r="153" spans="1:91" s="1" customFormat="1" ht="13.5">
      <c r="A153" s="29" t="s">
        <v>545</v>
      </c>
      <c r="B153" s="1">
        <v>-6.95</v>
      </c>
      <c r="C153" s="1">
        <v>129.14</v>
      </c>
      <c r="D153" s="1">
        <v>0</v>
      </c>
      <c r="E153" s="1">
        <v>2</v>
      </c>
      <c r="F153" s="1" t="s">
        <v>548</v>
      </c>
      <c r="G153" s="1">
        <v>58.43</v>
      </c>
      <c r="H153" s="1">
        <v>0.58</v>
      </c>
      <c r="I153" s="1">
        <v>18.35</v>
      </c>
      <c r="J153" s="14"/>
      <c r="K153" s="1">
        <v>6.28</v>
      </c>
      <c r="L153" s="14"/>
      <c r="N153" s="1">
        <v>3.39</v>
      </c>
      <c r="O153" s="1">
        <v>7.4</v>
      </c>
      <c r="P153" s="1">
        <v>3.13</v>
      </c>
      <c r="Q153" s="1">
        <v>1.9</v>
      </c>
      <c r="R153" s="1">
        <v>0.13</v>
      </c>
      <c r="U153" s="1">
        <f>G153+H153+I153+K153+N153+O153+P153+Q153+R153</f>
        <v>99.59</v>
      </c>
      <c r="V153" s="1">
        <v>66.6</v>
      </c>
      <c r="W153" s="1">
        <v>691</v>
      </c>
      <c r="Y153" s="1">
        <v>489</v>
      </c>
      <c r="AX153" s="1">
        <v>2.7</v>
      </c>
      <c r="BC153" s="14"/>
      <c r="BD153" s="14"/>
      <c r="BE153" s="14"/>
      <c r="BF153" s="14"/>
      <c r="BG153" s="14"/>
      <c r="BH153" s="14"/>
      <c r="BI153" s="14"/>
      <c r="BJ153" s="14"/>
      <c r="BK153" s="14"/>
      <c r="BL153" s="1">
        <f t="shared" si="19"/>
        <v>1.1258960798155058</v>
      </c>
      <c r="BM153" s="1">
        <f t="shared" si="20"/>
        <v>31.63793103448276</v>
      </c>
      <c r="BN153" s="1">
        <f t="shared" si="21"/>
        <v>1.8525073746312684</v>
      </c>
      <c r="BO153" s="1">
        <f t="shared" si="22"/>
        <v>54.60400334142671</v>
      </c>
      <c r="BP153" s="21" t="s">
        <v>549</v>
      </c>
      <c r="BQ153" s="14"/>
      <c r="BR153" s="39"/>
      <c r="BS153" s="14"/>
      <c r="BT153" s="14"/>
      <c r="BU153" s="14"/>
      <c r="BV153" s="16"/>
      <c r="CL153" s="11"/>
      <c r="CM153" s="11"/>
    </row>
    <row r="154" spans="1:91" s="1" customFormat="1" ht="13.5">
      <c r="A154" s="29" t="s">
        <v>545</v>
      </c>
      <c r="B154" s="1">
        <v>-6.95</v>
      </c>
      <c r="C154" s="1">
        <v>129.14</v>
      </c>
      <c r="D154" s="1">
        <v>0</v>
      </c>
      <c r="E154" s="1">
        <v>2</v>
      </c>
      <c r="F154" s="1" t="s">
        <v>550</v>
      </c>
      <c r="G154" s="1">
        <v>59.21</v>
      </c>
      <c r="H154" s="1">
        <v>0.64</v>
      </c>
      <c r="I154" s="1">
        <v>18.4</v>
      </c>
      <c r="J154" s="14"/>
      <c r="K154" s="1">
        <v>5.69</v>
      </c>
      <c r="L154" s="14"/>
      <c r="N154" s="1">
        <v>3.1</v>
      </c>
      <c r="O154" s="1">
        <v>7.16</v>
      </c>
      <c r="P154" s="1">
        <v>3.33</v>
      </c>
      <c r="Q154" s="1">
        <v>2.08</v>
      </c>
      <c r="R154" s="1">
        <v>0.15</v>
      </c>
      <c r="U154" s="1">
        <f>G154+H154+I154+K154+N154+O154+P154+Q154+R154</f>
        <v>99.75999999999999</v>
      </c>
      <c r="V154" s="1">
        <v>73.2</v>
      </c>
      <c r="W154" s="1">
        <v>726</v>
      </c>
      <c r="Y154" s="1">
        <v>484</v>
      </c>
      <c r="AX154" s="1">
        <v>4.9</v>
      </c>
      <c r="BC154" s="14"/>
      <c r="BD154" s="14"/>
      <c r="BE154" s="14"/>
      <c r="BF154" s="14"/>
      <c r="BG154" s="14"/>
      <c r="BH154" s="14"/>
      <c r="BI154" s="14"/>
      <c r="BJ154" s="14"/>
      <c r="BK154" s="14"/>
      <c r="BL154" s="1">
        <f t="shared" si="19"/>
        <v>1.1275917952528534</v>
      </c>
      <c r="BM154" s="1">
        <f t="shared" si="20"/>
        <v>28.749999999999996</v>
      </c>
      <c r="BN154" s="1">
        <f t="shared" si="21"/>
        <v>1.835483870967742</v>
      </c>
      <c r="BO154" s="1">
        <f t="shared" si="22"/>
        <v>54.83274567719006</v>
      </c>
      <c r="BP154" s="21" t="s">
        <v>551</v>
      </c>
      <c r="BQ154" s="14"/>
      <c r="BR154" s="39"/>
      <c r="BS154" s="14"/>
      <c r="BT154" s="14"/>
      <c r="BU154" s="14"/>
      <c r="BV154" s="16"/>
      <c r="CL154" s="11"/>
      <c r="CM154" s="11"/>
    </row>
    <row r="155" spans="1:91" s="1" customFormat="1" ht="13.5">
      <c r="A155" s="29" t="s">
        <v>545</v>
      </c>
      <c r="B155" s="1">
        <v>-6.95</v>
      </c>
      <c r="C155" s="1">
        <v>129.14</v>
      </c>
      <c r="D155" s="1">
        <v>0</v>
      </c>
      <c r="E155" s="1">
        <v>2</v>
      </c>
      <c r="F155" s="1" t="s">
        <v>552</v>
      </c>
      <c r="G155" s="1">
        <v>58.6</v>
      </c>
      <c r="H155" s="1">
        <v>0.67</v>
      </c>
      <c r="I155" s="1">
        <v>18.37</v>
      </c>
      <c r="J155" s="14"/>
      <c r="K155" s="1">
        <v>6.02</v>
      </c>
      <c r="L155" s="14"/>
      <c r="N155" s="1">
        <v>3.3</v>
      </c>
      <c r="O155" s="1">
        <v>7.15</v>
      </c>
      <c r="P155" s="1">
        <v>3.32</v>
      </c>
      <c r="Q155" s="1">
        <v>1.98</v>
      </c>
      <c r="R155" s="1">
        <v>0.15</v>
      </c>
      <c r="U155" s="1">
        <f>G155+H155+I155+K155+N155+O155+P155+Q155+R155</f>
        <v>99.56</v>
      </c>
      <c r="V155" s="1">
        <v>73.2</v>
      </c>
      <c r="W155" s="1">
        <v>726</v>
      </c>
      <c r="Y155" s="1">
        <v>484</v>
      </c>
      <c r="AX155" s="1">
        <v>4.9</v>
      </c>
      <c r="BC155" s="14"/>
      <c r="BD155" s="14"/>
      <c r="BE155" s="14"/>
      <c r="BF155" s="14"/>
      <c r="BG155" s="14"/>
      <c r="BH155" s="14"/>
      <c r="BI155" s="14"/>
      <c r="BJ155" s="14"/>
      <c r="BK155" s="14"/>
      <c r="BL155" s="1">
        <f t="shared" si="19"/>
        <v>1.121655580614201</v>
      </c>
      <c r="BM155" s="1">
        <f t="shared" si="20"/>
        <v>27.417910447761194</v>
      </c>
      <c r="BN155" s="1">
        <f t="shared" si="21"/>
        <v>1.8242424242424242</v>
      </c>
      <c r="BO155" s="1">
        <f t="shared" si="22"/>
        <v>54.98484888064576</v>
      </c>
      <c r="BP155" s="21" t="s">
        <v>551</v>
      </c>
      <c r="BQ155" s="14"/>
      <c r="BR155" s="39"/>
      <c r="BS155" s="14"/>
      <c r="BT155" s="14"/>
      <c r="BU155" s="14"/>
      <c r="BV155" s="16"/>
      <c r="CL155" s="11"/>
      <c r="CM155" s="11"/>
    </row>
    <row r="156" spans="1:91" s="1" customFormat="1" ht="13.5">
      <c r="A156" s="29" t="s">
        <v>545</v>
      </c>
      <c r="B156" s="1">
        <v>-6.95</v>
      </c>
      <c r="C156" s="1">
        <v>129.14</v>
      </c>
      <c r="D156" s="1">
        <v>0</v>
      </c>
      <c r="E156" s="1">
        <v>2</v>
      </c>
      <c r="F156" s="1" t="s">
        <v>553</v>
      </c>
      <c r="G156" s="1">
        <v>58.9</v>
      </c>
      <c r="H156" s="1">
        <v>0.55</v>
      </c>
      <c r="I156" s="1">
        <v>18.45</v>
      </c>
      <c r="J156" s="14"/>
      <c r="K156" s="1">
        <v>6.424907765679834</v>
      </c>
      <c r="L156" s="14"/>
      <c r="M156" s="1">
        <v>0.18</v>
      </c>
      <c r="N156" s="1">
        <v>2.81</v>
      </c>
      <c r="O156" s="1">
        <v>6.85</v>
      </c>
      <c r="P156" s="1">
        <v>3.17</v>
      </c>
      <c r="Q156" s="1">
        <v>1.82</v>
      </c>
      <c r="R156" s="1">
        <v>0.13</v>
      </c>
      <c r="T156" s="1">
        <v>1.26</v>
      </c>
      <c r="U156" s="1">
        <f aca="true" t="shared" si="30" ref="U156:U172">G156+H156+I156+K156+M156+N156+O156+P156+Q156+R156+T156</f>
        <v>100.54490776567982</v>
      </c>
      <c r="V156" s="1">
        <v>61</v>
      </c>
      <c r="W156" s="1">
        <v>697</v>
      </c>
      <c r="X156" s="1">
        <v>6.8</v>
      </c>
      <c r="Y156" s="1">
        <v>531</v>
      </c>
      <c r="Z156" s="1">
        <v>113</v>
      </c>
      <c r="AO156" s="1">
        <v>27</v>
      </c>
      <c r="AU156" s="1">
        <v>20</v>
      </c>
      <c r="AV156" s="1">
        <v>75</v>
      </c>
      <c r="AW156" s="1">
        <v>21</v>
      </c>
      <c r="BC156" s="1">
        <f aca="true" t="shared" si="31" ref="BC156:BC172">Y156/AO156</f>
        <v>19.666666666666668</v>
      </c>
      <c r="BD156" s="1">
        <f aca="true" t="shared" si="32" ref="BD156:BD172">Y156/Z156</f>
        <v>4.699115044247788</v>
      </c>
      <c r="BE156" s="1">
        <f aca="true" t="shared" si="33" ref="BE156:BE172">W156/Z156</f>
        <v>6.168141592920354</v>
      </c>
      <c r="BF156" s="25">
        <f t="shared" si="27"/>
        <v>0.06017699115044248</v>
      </c>
      <c r="BG156" s="26">
        <f t="shared" si="28"/>
        <v>0.2518518518518518</v>
      </c>
      <c r="BH156" s="14"/>
      <c r="BI156" s="14"/>
      <c r="BJ156" s="14"/>
      <c r="BK156" s="14"/>
      <c r="BL156" s="1">
        <f t="shared" si="19"/>
        <v>1.0644666616681706</v>
      </c>
      <c r="BM156" s="1">
        <f t="shared" si="20"/>
        <v>33.54545454545454</v>
      </c>
      <c r="BN156" s="1">
        <f t="shared" si="21"/>
        <v>2.2864440447259198</v>
      </c>
      <c r="BO156" s="1">
        <f t="shared" si="22"/>
        <v>49.35567433943491</v>
      </c>
      <c r="BP156" s="14"/>
      <c r="BQ156" s="14"/>
      <c r="BR156" s="39"/>
      <c r="BS156" s="14"/>
      <c r="BT156" s="14"/>
      <c r="BU156" s="14"/>
      <c r="BV156" s="16"/>
      <c r="CK156" s="1">
        <f>AO156/28</f>
        <v>0.9642857142857143</v>
      </c>
      <c r="CL156" s="11"/>
      <c r="CM156" s="11"/>
    </row>
    <row r="157" spans="1:91" s="1" customFormat="1" ht="13.5">
      <c r="A157" s="29" t="s">
        <v>545</v>
      </c>
      <c r="B157" s="1">
        <v>-6.95</v>
      </c>
      <c r="C157" s="1">
        <v>129.14</v>
      </c>
      <c r="D157" s="1">
        <v>0</v>
      </c>
      <c r="E157" s="1">
        <v>2</v>
      </c>
      <c r="F157" s="1" t="s">
        <v>554</v>
      </c>
      <c r="G157" s="1">
        <v>60.1</v>
      </c>
      <c r="H157" s="1">
        <v>0.52</v>
      </c>
      <c r="I157" s="1">
        <v>17.95</v>
      </c>
      <c r="J157" s="14"/>
      <c r="K157" s="1">
        <v>5.705030144875371</v>
      </c>
      <c r="L157" s="14"/>
      <c r="M157" s="1">
        <v>0.17</v>
      </c>
      <c r="N157" s="1">
        <v>2.68</v>
      </c>
      <c r="O157" s="1">
        <v>6.66</v>
      </c>
      <c r="P157" s="1">
        <v>3.34</v>
      </c>
      <c r="Q157" s="1">
        <v>2.12</v>
      </c>
      <c r="R157" s="1">
        <v>0.14</v>
      </c>
      <c r="T157" s="1">
        <v>0.42</v>
      </c>
      <c r="U157" s="1">
        <f t="shared" si="30"/>
        <v>99.80503014487539</v>
      </c>
      <c r="V157" s="1">
        <v>78</v>
      </c>
      <c r="W157" s="1">
        <v>777</v>
      </c>
      <c r="X157" s="1">
        <v>10.5</v>
      </c>
      <c r="Y157" s="1">
        <v>542</v>
      </c>
      <c r="Z157" s="1">
        <v>135</v>
      </c>
      <c r="AO157" s="1">
        <v>21</v>
      </c>
      <c r="AU157" s="1">
        <v>42</v>
      </c>
      <c r="AV157" s="1">
        <v>66</v>
      </c>
      <c r="AW157" s="1">
        <v>27</v>
      </c>
      <c r="BC157" s="1">
        <f t="shared" si="31"/>
        <v>25.80952380952381</v>
      </c>
      <c r="BD157" s="1">
        <f t="shared" si="32"/>
        <v>4.014814814814815</v>
      </c>
      <c r="BE157" s="1">
        <f t="shared" si="33"/>
        <v>5.7555555555555555</v>
      </c>
      <c r="BF157" s="25">
        <f t="shared" si="27"/>
        <v>0.07777777777777778</v>
      </c>
      <c r="BG157" s="26">
        <f t="shared" si="28"/>
        <v>0.5</v>
      </c>
      <c r="BH157" s="14"/>
      <c r="BI157" s="14"/>
      <c r="BJ157" s="14"/>
      <c r="BK157" s="14"/>
      <c r="BL157" s="1">
        <f t="shared" si="19"/>
        <v>1.1085433812286603</v>
      </c>
      <c r="BM157" s="1">
        <f t="shared" si="20"/>
        <v>34.51923076923077</v>
      </c>
      <c r="BN157" s="1">
        <f t="shared" si="21"/>
        <v>2.128742591371407</v>
      </c>
      <c r="BO157" s="1">
        <f t="shared" si="22"/>
        <v>51.14209795280355</v>
      </c>
      <c r="BP157" s="14"/>
      <c r="BQ157" s="14"/>
      <c r="BR157" s="39"/>
      <c r="BS157" s="14"/>
      <c r="BT157" s="14"/>
      <c r="BU157" s="14"/>
      <c r="BV157" s="16"/>
      <c r="CK157" s="1">
        <f>AO157/28</f>
        <v>0.75</v>
      </c>
      <c r="CL157" s="11"/>
      <c r="CM157" s="11"/>
    </row>
    <row r="158" spans="1:91" s="1" customFormat="1" ht="13.5">
      <c r="A158" s="29" t="s">
        <v>545</v>
      </c>
      <c r="B158" s="1">
        <v>-6.95</v>
      </c>
      <c r="C158" s="1">
        <v>129.14</v>
      </c>
      <c r="D158" s="1">
        <v>0</v>
      </c>
      <c r="E158" s="1">
        <v>2</v>
      </c>
      <c r="F158" s="1" t="s">
        <v>555</v>
      </c>
      <c r="G158" s="1">
        <v>54.08</v>
      </c>
      <c r="H158" s="1">
        <v>0.79</v>
      </c>
      <c r="I158" s="1">
        <v>19.1</v>
      </c>
      <c r="J158" s="14"/>
      <c r="K158" s="1">
        <v>7.378745613245748</v>
      </c>
      <c r="L158" s="14"/>
      <c r="M158" s="1">
        <v>0.18</v>
      </c>
      <c r="N158" s="1">
        <v>4.22</v>
      </c>
      <c r="O158" s="1">
        <v>8.98</v>
      </c>
      <c r="P158" s="1">
        <v>2.93</v>
      </c>
      <c r="Q158" s="1">
        <v>1.42</v>
      </c>
      <c r="R158" s="1">
        <v>0.1</v>
      </c>
      <c r="T158" s="1">
        <v>0.3</v>
      </c>
      <c r="U158" s="1">
        <f t="shared" si="30"/>
        <v>99.47874561324575</v>
      </c>
      <c r="V158" s="1">
        <v>48</v>
      </c>
      <c r="W158" s="1">
        <v>529</v>
      </c>
      <c r="X158" s="1">
        <v>9.4</v>
      </c>
      <c r="Y158" s="1">
        <v>596</v>
      </c>
      <c r="Z158" s="1">
        <v>102</v>
      </c>
      <c r="AA158" s="1">
        <v>27.6</v>
      </c>
      <c r="AB158" s="1">
        <v>52</v>
      </c>
      <c r="AD158" s="1">
        <v>27.1</v>
      </c>
      <c r="AE158" s="1">
        <v>6.43</v>
      </c>
      <c r="AF158" s="1">
        <v>1.52</v>
      </c>
      <c r="AH158" s="1">
        <v>1.31</v>
      </c>
      <c r="AM158" s="1">
        <v>3.49</v>
      </c>
      <c r="AO158" s="1">
        <v>36</v>
      </c>
      <c r="AP158" s="1">
        <v>44</v>
      </c>
      <c r="AR158" s="1">
        <v>6.8</v>
      </c>
      <c r="AS158" s="1">
        <v>26.7</v>
      </c>
      <c r="AU158" s="1">
        <v>89</v>
      </c>
      <c r="AV158" s="1">
        <v>69</v>
      </c>
      <c r="AW158" s="1">
        <v>17</v>
      </c>
      <c r="AX158" s="1">
        <v>3.32</v>
      </c>
      <c r="AY158" s="1">
        <v>6.7</v>
      </c>
      <c r="BA158" s="1">
        <v>0.48</v>
      </c>
      <c r="BB158" s="1">
        <v>3.22</v>
      </c>
      <c r="BC158" s="1">
        <f t="shared" si="31"/>
        <v>16.555555555555557</v>
      </c>
      <c r="BD158" s="1">
        <f t="shared" si="32"/>
        <v>5.8431372549019605</v>
      </c>
      <c r="BE158" s="1">
        <f t="shared" si="33"/>
        <v>5.186274509803922</v>
      </c>
      <c r="BF158" s="25">
        <f t="shared" si="27"/>
        <v>0.09215686274509804</v>
      </c>
      <c r="BG158" s="26">
        <f t="shared" si="28"/>
        <v>0.2611111111111111</v>
      </c>
      <c r="BH158" s="25">
        <f t="shared" si="29"/>
        <v>0.06568627450980392</v>
      </c>
      <c r="BI158" s="14"/>
      <c r="BJ158" s="14"/>
      <c r="BK158" s="11">
        <v>0.5987951428878995</v>
      </c>
      <c r="BL158" s="1">
        <f t="shared" si="19"/>
        <v>1.1876602530426186</v>
      </c>
      <c r="BM158" s="1">
        <f t="shared" si="20"/>
        <v>24.17721518987342</v>
      </c>
      <c r="BN158" s="1">
        <f t="shared" si="21"/>
        <v>1.748517917830746</v>
      </c>
      <c r="BO158" s="1">
        <f t="shared" si="22"/>
        <v>56.03185105158781</v>
      </c>
      <c r="BP158" s="21" t="s">
        <v>556</v>
      </c>
      <c r="BQ158" s="21" t="s">
        <v>557</v>
      </c>
      <c r="BR158" s="11">
        <f>((BQ158/0.512638)-1)*10000</f>
        <v>-2.1847775623340393</v>
      </c>
      <c r="BS158" s="14"/>
      <c r="BT158" s="14"/>
      <c r="BU158" s="14"/>
      <c r="BV158" s="16"/>
      <c r="BW158" s="1">
        <f>AA158/2.5</f>
        <v>11.040000000000001</v>
      </c>
      <c r="BX158" s="1">
        <f>AB158/7.5</f>
        <v>6.933333333333334</v>
      </c>
      <c r="BZ158" s="1">
        <f>AD158/7.4</f>
        <v>3.6621621621621623</v>
      </c>
      <c r="CA158" s="1">
        <f>AE158/2.63</f>
        <v>2.444866920152091</v>
      </c>
      <c r="CB158" s="1">
        <f>AF158/1.02</f>
        <v>1.4901960784313726</v>
      </c>
      <c r="CD158" s="1">
        <f>AH158/0.67</f>
        <v>1.9552238805970148</v>
      </c>
      <c r="CI158" s="1">
        <f>AM158/3.05</f>
        <v>1.1442622950819674</v>
      </c>
      <c r="CK158" s="1">
        <f>AO158/28</f>
        <v>1.2857142857142858</v>
      </c>
      <c r="CL158" s="11">
        <f>CB158/10^(((17/18)*LOG(CA158))-((1/6)*LOG(BZ158))+((2/9)*LOG(CD158)))</f>
        <v>0.6851787044848424</v>
      </c>
      <c r="CM158" s="11">
        <f>CL158/CI158</f>
        <v>0.5987951428878995</v>
      </c>
    </row>
    <row r="159" spans="1:91" s="1" customFormat="1" ht="13.5">
      <c r="A159" s="29" t="s">
        <v>545</v>
      </c>
      <c r="B159" s="1">
        <v>-6.95</v>
      </c>
      <c r="C159" s="1">
        <v>129.14</v>
      </c>
      <c r="D159" s="1">
        <v>0</v>
      </c>
      <c r="E159" s="1">
        <v>2</v>
      </c>
      <c r="F159" s="1" t="s">
        <v>558</v>
      </c>
      <c r="G159" s="1">
        <v>59.94</v>
      </c>
      <c r="H159" s="1">
        <v>0.54</v>
      </c>
      <c r="I159" s="1">
        <v>17.98</v>
      </c>
      <c r="J159" s="14"/>
      <c r="K159" s="1">
        <v>5.804013317735985</v>
      </c>
      <c r="L159" s="14"/>
      <c r="M159" s="1">
        <v>0.18</v>
      </c>
      <c r="N159" s="1">
        <v>2.63</v>
      </c>
      <c r="O159" s="1">
        <v>6.6</v>
      </c>
      <c r="P159" s="1">
        <v>3.43</v>
      </c>
      <c r="Q159" s="1">
        <v>2.12</v>
      </c>
      <c r="R159" s="1">
        <v>0.14</v>
      </c>
      <c r="T159" s="1">
        <v>0.49</v>
      </c>
      <c r="U159" s="1">
        <f t="shared" si="30"/>
        <v>99.85401331773598</v>
      </c>
      <c r="V159" s="1">
        <v>76</v>
      </c>
      <c r="W159" s="1">
        <v>763</v>
      </c>
      <c r="X159" s="1">
        <v>9.7</v>
      </c>
      <c r="Y159" s="1">
        <v>542</v>
      </c>
      <c r="Z159" s="1">
        <v>137</v>
      </c>
      <c r="AA159" s="1">
        <v>32</v>
      </c>
      <c r="AB159" s="1">
        <v>56</v>
      </c>
      <c r="AC159" s="1">
        <v>6</v>
      </c>
      <c r="AD159" s="1">
        <v>21</v>
      </c>
      <c r="AE159" s="1">
        <v>3.92</v>
      </c>
      <c r="AF159" s="1">
        <v>1.19</v>
      </c>
      <c r="AG159" s="1">
        <v>4.07</v>
      </c>
      <c r="AH159" s="1">
        <v>0.49</v>
      </c>
      <c r="AI159" s="1">
        <v>3.2</v>
      </c>
      <c r="AJ159" s="1">
        <v>0.7</v>
      </c>
      <c r="AK159" s="1">
        <v>2.05</v>
      </c>
      <c r="AL159" s="1">
        <v>0.27</v>
      </c>
      <c r="AM159" s="1">
        <v>2.04</v>
      </c>
      <c r="AN159" s="1">
        <v>0.3</v>
      </c>
      <c r="AO159" s="1">
        <v>22</v>
      </c>
      <c r="AP159" s="1">
        <v>15.8</v>
      </c>
      <c r="AR159" s="1">
        <v>7.1</v>
      </c>
      <c r="AS159" s="1">
        <v>17.5</v>
      </c>
      <c r="AU159" s="1">
        <v>41</v>
      </c>
      <c r="AV159" s="1">
        <v>67</v>
      </c>
      <c r="AW159" s="1">
        <v>31.1</v>
      </c>
      <c r="AX159" s="1">
        <v>5.2</v>
      </c>
      <c r="AY159" s="1">
        <v>11.5</v>
      </c>
      <c r="AZ159" s="1">
        <v>2.96</v>
      </c>
      <c r="BA159" s="1">
        <v>0.55</v>
      </c>
      <c r="BB159" s="1">
        <v>3.75</v>
      </c>
      <c r="BC159" s="1">
        <f t="shared" si="31"/>
        <v>24.636363636363637</v>
      </c>
      <c r="BD159" s="1">
        <f t="shared" si="32"/>
        <v>3.9562043795620436</v>
      </c>
      <c r="BE159" s="1">
        <f t="shared" si="33"/>
        <v>5.569343065693431</v>
      </c>
      <c r="BF159" s="25">
        <f t="shared" si="27"/>
        <v>0.0708029197080292</v>
      </c>
      <c r="BG159" s="26">
        <f t="shared" si="28"/>
        <v>0.44090909090909086</v>
      </c>
      <c r="BH159" s="25">
        <f t="shared" si="29"/>
        <v>0.08394160583941605</v>
      </c>
      <c r="BI159" s="14"/>
      <c r="BJ159" s="14"/>
      <c r="BK159" s="11">
        <v>1.5261907113336233</v>
      </c>
      <c r="BL159" s="1">
        <f t="shared" si="19"/>
        <v>1.108861051794928</v>
      </c>
      <c r="BM159" s="1">
        <f t="shared" si="20"/>
        <v>33.2962962962963</v>
      </c>
      <c r="BN159" s="1">
        <f t="shared" si="21"/>
        <v>2.20684917024182</v>
      </c>
      <c r="BO159" s="1">
        <f t="shared" si="22"/>
        <v>50.24143700299268</v>
      </c>
      <c r="BP159" s="21" t="s">
        <v>559</v>
      </c>
      <c r="BQ159" s="21" t="s">
        <v>560</v>
      </c>
      <c r="BR159" s="11">
        <f>((BQ159/0.512638)-1)*10000</f>
        <v>-2.399353930063741</v>
      </c>
      <c r="BS159" s="13" t="s">
        <v>561</v>
      </c>
      <c r="BT159" s="13" t="s">
        <v>562</v>
      </c>
      <c r="BU159" s="13" t="s">
        <v>563</v>
      </c>
      <c r="BV159" s="16"/>
      <c r="BW159" s="1">
        <f>AA159/2.5</f>
        <v>12.8</v>
      </c>
      <c r="BX159" s="1">
        <f>AB159/7.5</f>
        <v>7.466666666666667</v>
      </c>
      <c r="BY159" s="1">
        <f>AC159/1.32</f>
        <v>4.545454545454545</v>
      </c>
      <c r="BZ159" s="1">
        <f>AD159/7.4</f>
        <v>2.8378378378378377</v>
      </c>
      <c r="CA159" s="1">
        <f>AE159/2.63</f>
        <v>1.4904942965779469</v>
      </c>
      <c r="CB159" s="1">
        <f>AF159/1.02</f>
        <v>1.1666666666666665</v>
      </c>
      <c r="CC159" s="1">
        <f>AG159/3.68</f>
        <v>1.1059782608695652</v>
      </c>
      <c r="CD159" s="1">
        <f>AH159/0.67</f>
        <v>0.7313432835820894</v>
      </c>
      <c r="CE159" s="1">
        <f>AI159/4.55</f>
        <v>0.7032967032967034</v>
      </c>
      <c r="CF159" s="1">
        <f>AJ159/1.01</f>
        <v>0.693069306930693</v>
      </c>
      <c r="CG159" s="1">
        <f>AK159/2.97</f>
        <v>0.6902356902356901</v>
      </c>
      <c r="CH159" s="1">
        <f>AL159/0.456</f>
        <v>0.5921052631578948</v>
      </c>
      <c r="CI159" s="1">
        <f>AM159/3.05</f>
        <v>0.6688524590163935</v>
      </c>
      <c r="CJ159" s="1">
        <f>AN159/0.455</f>
        <v>0.6593406593406593</v>
      </c>
      <c r="CK159" s="1">
        <f>AO159/28</f>
        <v>0.7857142857142857</v>
      </c>
      <c r="CL159" s="11">
        <f>CB159/10^(((17/18)*LOG(CA159))-((1/6)*LOG(BZ159))+((2/9)*LOG(CD159)))</f>
        <v>1.0207964102034728</v>
      </c>
      <c r="CM159" s="11">
        <f>CL159/CI159</f>
        <v>1.5261907113336235</v>
      </c>
    </row>
    <row r="160" spans="1:91" s="1" customFormat="1" ht="13.5">
      <c r="A160" s="29" t="s">
        <v>545</v>
      </c>
      <c r="B160" s="1">
        <v>-6.95</v>
      </c>
      <c r="C160" s="1">
        <v>129.14</v>
      </c>
      <c r="D160" s="1">
        <v>0</v>
      </c>
      <c r="E160" s="1">
        <v>2</v>
      </c>
      <c r="F160" s="1" t="s">
        <v>564</v>
      </c>
      <c r="G160" s="1">
        <v>57.59</v>
      </c>
      <c r="H160" s="1">
        <v>0.64</v>
      </c>
      <c r="I160" s="1">
        <v>18.38</v>
      </c>
      <c r="J160" s="14"/>
      <c r="K160" s="1">
        <v>6.325924592819221</v>
      </c>
      <c r="L160" s="14"/>
      <c r="M160" s="1">
        <v>0.17</v>
      </c>
      <c r="N160" s="1">
        <v>3.23</v>
      </c>
      <c r="O160" s="1">
        <v>7.5</v>
      </c>
      <c r="P160" s="1">
        <v>3.19</v>
      </c>
      <c r="Q160" s="1">
        <v>2.1</v>
      </c>
      <c r="R160" s="1">
        <v>0.17</v>
      </c>
      <c r="T160" s="1">
        <v>0.07</v>
      </c>
      <c r="U160" s="1">
        <f t="shared" si="30"/>
        <v>99.36592459281921</v>
      </c>
      <c r="V160" s="1">
        <v>73</v>
      </c>
      <c r="W160" s="1">
        <v>705</v>
      </c>
      <c r="X160" s="1">
        <v>7.5</v>
      </c>
      <c r="Y160" s="1">
        <v>531</v>
      </c>
      <c r="Z160" s="1">
        <v>116</v>
      </c>
      <c r="AA160" s="1">
        <v>35</v>
      </c>
      <c r="AB160" s="1">
        <v>52</v>
      </c>
      <c r="AE160" s="1">
        <v>4.19</v>
      </c>
      <c r="AF160" s="1">
        <v>1.12</v>
      </c>
      <c r="AH160" s="1">
        <v>0.47</v>
      </c>
      <c r="AM160" s="1">
        <v>1.61</v>
      </c>
      <c r="AO160" s="1">
        <v>24</v>
      </c>
      <c r="AP160" s="1">
        <v>21.8</v>
      </c>
      <c r="AR160" s="1">
        <v>16.1</v>
      </c>
      <c r="AS160" s="1">
        <v>19.7</v>
      </c>
      <c r="AU160" s="1">
        <v>39</v>
      </c>
      <c r="AV160" s="1">
        <v>68</v>
      </c>
      <c r="AW160" s="1">
        <v>24</v>
      </c>
      <c r="AX160" s="1">
        <v>3.26</v>
      </c>
      <c r="AY160" s="1">
        <v>10.4</v>
      </c>
      <c r="AZ160" s="1">
        <v>4.11</v>
      </c>
      <c r="BA160" s="1">
        <v>0.49</v>
      </c>
      <c r="BB160" s="1">
        <v>3.32</v>
      </c>
      <c r="BC160" s="1">
        <f t="shared" si="31"/>
        <v>22.125</v>
      </c>
      <c r="BD160" s="1">
        <f t="shared" si="32"/>
        <v>4.577586206896552</v>
      </c>
      <c r="BE160" s="1">
        <f t="shared" si="33"/>
        <v>6.077586206896552</v>
      </c>
      <c r="BF160" s="25">
        <f t="shared" si="27"/>
        <v>0.06465517241379311</v>
      </c>
      <c r="BG160" s="26">
        <f t="shared" si="28"/>
        <v>0.3125</v>
      </c>
      <c r="BH160" s="25">
        <f t="shared" si="29"/>
        <v>0.0896551724137931</v>
      </c>
      <c r="BI160" s="14"/>
      <c r="BJ160" s="14"/>
      <c r="BK160" s="14"/>
      <c r="BL160" s="1">
        <f t="shared" si="19"/>
        <v>1.1510991324839612</v>
      </c>
      <c r="BM160" s="1">
        <f t="shared" si="20"/>
        <v>28.718749999999996</v>
      </c>
      <c r="BN160" s="1">
        <f t="shared" si="21"/>
        <v>1.9584905860121427</v>
      </c>
      <c r="BO160" s="1">
        <f t="shared" si="22"/>
        <v>53.221761829036254</v>
      </c>
      <c r="BP160" s="14"/>
      <c r="BQ160" s="14"/>
      <c r="BR160" s="39"/>
      <c r="BS160" s="14"/>
      <c r="BT160" s="14"/>
      <c r="BU160" s="14"/>
      <c r="BV160" s="16"/>
      <c r="BW160" s="1">
        <f>AA160/2.5</f>
        <v>14</v>
      </c>
      <c r="BX160" s="1">
        <f>AB160/7.5</f>
        <v>6.933333333333334</v>
      </c>
      <c r="CA160" s="1">
        <f>AE160/2.63</f>
        <v>1.5931558935361219</v>
      </c>
      <c r="CB160" s="1">
        <f>AF160/1.02</f>
        <v>1.0980392156862746</v>
      </c>
      <c r="CD160" s="1">
        <f>AH160/0.67</f>
        <v>0.7014925373134328</v>
      </c>
      <c r="CI160" s="1">
        <f>AM160/3.05</f>
        <v>0.5278688524590165</v>
      </c>
      <c r="CK160" s="1">
        <f>AO160/28</f>
        <v>0.8571428571428571</v>
      </c>
      <c r="CL160" s="11"/>
      <c r="CM160" s="11"/>
    </row>
    <row r="161" spans="1:91" s="1" customFormat="1" ht="13.5">
      <c r="A161" s="29" t="s">
        <v>545</v>
      </c>
      <c r="B161" s="1">
        <v>-6.95</v>
      </c>
      <c r="C161" s="1">
        <v>129.14</v>
      </c>
      <c r="D161" s="1">
        <v>0</v>
      </c>
      <c r="E161" s="1">
        <v>2</v>
      </c>
      <c r="F161" s="1" t="s">
        <v>565</v>
      </c>
      <c r="G161" s="1">
        <v>53.3</v>
      </c>
      <c r="H161" s="1">
        <v>0.91</v>
      </c>
      <c r="I161" s="1">
        <v>18.4</v>
      </c>
      <c r="J161" s="14"/>
      <c r="K161" s="1">
        <v>7.603707369747142</v>
      </c>
      <c r="L161" s="14"/>
      <c r="M161" s="1">
        <v>0.18</v>
      </c>
      <c r="N161" s="1">
        <v>5.52</v>
      </c>
      <c r="O161" s="1">
        <v>8.98</v>
      </c>
      <c r="P161" s="1">
        <v>2.71</v>
      </c>
      <c r="Q161" s="1">
        <v>1.47</v>
      </c>
      <c r="R161" s="1">
        <v>0.09</v>
      </c>
      <c r="T161" s="1">
        <v>1.16</v>
      </c>
      <c r="U161" s="1">
        <f t="shared" si="30"/>
        <v>100.32370736974713</v>
      </c>
      <c r="V161" s="1">
        <v>47</v>
      </c>
      <c r="W161" s="1">
        <v>530</v>
      </c>
      <c r="X161" s="1">
        <v>3.85</v>
      </c>
      <c r="Y161" s="1">
        <v>497</v>
      </c>
      <c r="Z161" s="1">
        <v>97</v>
      </c>
      <c r="AA161" s="1">
        <v>22.2</v>
      </c>
      <c r="AB161" s="1">
        <v>40</v>
      </c>
      <c r="AD161" s="1">
        <v>16.3</v>
      </c>
      <c r="AE161" s="1">
        <v>3.74</v>
      </c>
      <c r="AF161" s="1">
        <v>0.99</v>
      </c>
      <c r="AH161" s="1">
        <v>0.56</v>
      </c>
      <c r="AM161" s="1">
        <v>2.19</v>
      </c>
      <c r="AO161" s="1">
        <v>22</v>
      </c>
      <c r="AP161" s="1">
        <v>52</v>
      </c>
      <c r="AR161" s="1">
        <v>35</v>
      </c>
      <c r="AS161" s="1">
        <v>28.7</v>
      </c>
      <c r="AU161" s="1">
        <v>95</v>
      </c>
      <c r="AV161" s="1">
        <v>72</v>
      </c>
      <c r="AW161" s="1">
        <v>25</v>
      </c>
      <c r="AX161" s="1">
        <v>3.99</v>
      </c>
      <c r="AY161" s="1">
        <v>7</v>
      </c>
      <c r="BA161" s="1">
        <v>0.49</v>
      </c>
      <c r="BB161" s="1">
        <v>2.56</v>
      </c>
      <c r="BC161" s="1">
        <f t="shared" si="31"/>
        <v>22.59090909090909</v>
      </c>
      <c r="BD161" s="1">
        <f t="shared" si="32"/>
        <v>5.123711340206185</v>
      </c>
      <c r="BE161" s="1">
        <f t="shared" si="33"/>
        <v>5.463917525773196</v>
      </c>
      <c r="BF161" s="25">
        <f t="shared" si="27"/>
        <v>0.039690721649484534</v>
      </c>
      <c r="BG161" s="26">
        <f t="shared" si="28"/>
        <v>0.17500000000000002</v>
      </c>
      <c r="BH161" s="25">
        <f t="shared" si="29"/>
        <v>0.07216494845360824</v>
      </c>
      <c r="BI161" s="14"/>
      <c r="BJ161" s="14"/>
      <c r="BK161" s="11">
        <v>1.1506353313711046</v>
      </c>
      <c r="BL161" s="1">
        <f t="shared" si="19"/>
        <v>1.2161148301932025</v>
      </c>
      <c r="BM161" s="1">
        <f t="shared" si="20"/>
        <v>20.21978021978022</v>
      </c>
      <c r="BN161" s="1">
        <f t="shared" si="21"/>
        <v>1.3774832191570912</v>
      </c>
      <c r="BO161" s="1">
        <f t="shared" si="22"/>
        <v>61.79757806387951</v>
      </c>
      <c r="BP161" s="21" t="s">
        <v>566</v>
      </c>
      <c r="BQ161" s="21" t="s">
        <v>567</v>
      </c>
      <c r="BR161" s="11">
        <f>((BQ161/0.512638)-1)*10000</f>
        <v>-1.189923493772893</v>
      </c>
      <c r="BS161" s="14"/>
      <c r="BT161" s="14"/>
      <c r="BU161" s="14"/>
      <c r="BV161" s="16"/>
      <c r="BW161" s="1">
        <f>AA161/2.5</f>
        <v>8.879999999999999</v>
      </c>
      <c r="BX161" s="1">
        <f>AB161/7.5</f>
        <v>5.333333333333333</v>
      </c>
      <c r="BZ161" s="1">
        <f>AD161/7.4</f>
        <v>2.2027027027027026</v>
      </c>
      <c r="CA161" s="1">
        <f>AE161/2.63</f>
        <v>1.4220532319391637</v>
      </c>
      <c r="CB161" s="1">
        <f>AF161/1.02</f>
        <v>0.9705882352941176</v>
      </c>
      <c r="CD161" s="1">
        <f>AH161/0.67</f>
        <v>0.8358208955223881</v>
      </c>
      <c r="CI161" s="1">
        <f>AM161/3.05</f>
        <v>0.718032786885246</v>
      </c>
      <c r="CK161" s="1">
        <f>AO161/28</f>
        <v>0.7857142857142857</v>
      </c>
      <c r="CL161" s="11">
        <f>CB161/10^(((17/18)*LOG(CA161))-((1/6)*LOG(BZ161))+((2/9)*LOG(CD161)))</f>
        <v>0.8261938936730228</v>
      </c>
      <c r="CM161" s="11">
        <f>CL161/CI161</f>
        <v>1.1506353313711046</v>
      </c>
    </row>
    <row r="162" spans="1:91" s="1" customFormat="1" ht="13.5">
      <c r="A162" s="29" t="s">
        <v>545</v>
      </c>
      <c r="B162" s="1">
        <v>-6.95</v>
      </c>
      <c r="C162" s="1">
        <v>129.14</v>
      </c>
      <c r="D162" s="1">
        <v>0</v>
      </c>
      <c r="E162" s="1">
        <v>2</v>
      </c>
      <c r="F162" s="1" t="s">
        <v>568</v>
      </c>
      <c r="G162" s="1">
        <v>54.79</v>
      </c>
      <c r="H162" s="1">
        <v>0.73</v>
      </c>
      <c r="I162" s="1">
        <v>18.79</v>
      </c>
      <c r="J162" s="14"/>
      <c r="K162" s="1">
        <v>6.505893998020337</v>
      </c>
      <c r="L162" s="14"/>
      <c r="M162" s="1">
        <v>0.16</v>
      </c>
      <c r="N162" s="1">
        <v>5.14</v>
      </c>
      <c r="O162" s="1">
        <v>8.9</v>
      </c>
      <c r="P162" s="1">
        <v>2.58</v>
      </c>
      <c r="Q162" s="1">
        <v>1.59</v>
      </c>
      <c r="R162" s="1">
        <v>0.08</v>
      </c>
      <c r="T162" s="1">
        <v>0.43</v>
      </c>
      <c r="U162" s="1">
        <f t="shared" si="30"/>
        <v>99.69589399802035</v>
      </c>
      <c r="V162" s="1">
        <v>54</v>
      </c>
      <c r="W162" s="1">
        <v>579</v>
      </c>
      <c r="X162" s="1">
        <v>5.8</v>
      </c>
      <c r="Y162" s="1">
        <v>485</v>
      </c>
      <c r="Z162" s="1">
        <v>103</v>
      </c>
      <c r="AO162" s="1">
        <v>22</v>
      </c>
      <c r="AU162" s="1">
        <v>47</v>
      </c>
      <c r="AV162" s="1">
        <v>62</v>
      </c>
      <c r="AW162" s="1">
        <v>18</v>
      </c>
      <c r="BC162" s="1">
        <f t="shared" si="31"/>
        <v>22.045454545454547</v>
      </c>
      <c r="BD162" s="1">
        <f t="shared" si="32"/>
        <v>4.70873786407767</v>
      </c>
      <c r="BE162" s="1">
        <f t="shared" si="33"/>
        <v>5.621359223300971</v>
      </c>
      <c r="BF162" s="25">
        <f t="shared" si="27"/>
        <v>0.05631067961165048</v>
      </c>
      <c r="BG162" s="26">
        <f t="shared" si="28"/>
        <v>0.2636363636363636</v>
      </c>
      <c r="BH162" s="14"/>
      <c r="BI162" s="14"/>
      <c r="BJ162" s="14"/>
      <c r="BK162" s="14"/>
      <c r="BL162" s="1">
        <f t="shared" si="19"/>
        <v>1.1786636512254565</v>
      </c>
      <c r="BM162" s="1">
        <f t="shared" si="20"/>
        <v>25.73972602739726</v>
      </c>
      <c r="BN162" s="1">
        <f t="shared" si="21"/>
        <v>1.2657381319105714</v>
      </c>
      <c r="BO162" s="1">
        <f t="shared" si="22"/>
        <v>63.773985962448464</v>
      </c>
      <c r="BP162" s="14"/>
      <c r="BQ162" s="14"/>
      <c r="BR162" s="39"/>
      <c r="BS162" s="14"/>
      <c r="BT162" s="14"/>
      <c r="BU162" s="14"/>
      <c r="BV162" s="16"/>
      <c r="CK162" s="1">
        <f>AO162/28</f>
        <v>0.7857142857142857</v>
      </c>
      <c r="CL162" s="11"/>
      <c r="CM162" s="11"/>
    </row>
    <row r="163" spans="1:91" s="1" customFormat="1" ht="13.5">
      <c r="A163" s="29" t="s">
        <v>545</v>
      </c>
      <c r="B163" s="1">
        <v>-6.95</v>
      </c>
      <c r="C163" s="1">
        <v>129.14</v>
      </c>
      <c r="D163" s="1">
        <v>0</v>
      </c>
      <c r="E163" s="1">
        <v>2</v>
      </c>
      <c r="F163" s="1" t="s">
        <v>569</v>
      </c>
      <c r="G163" s="1">
        <v>59.66</v>
      </c>
      <c r="H163" s="1">
        <v>0.51</v>
      </c>
      <c r="I163" s="1">
        <v>17.5</v>
      </c>
      <c r="J163" s="14"/>
      <c r="K163" s="1">
        <v>5.85800413929632</v>
      </c>
      <c r="L163" s="14"/>
      <c r="M163" s="1">
        <v>0.14</v>
      </c>
      <c r="N163" s="1">
        <v>2.63</v>
      </c>
      <c r="O163" s="1">
        <v>6.67</v>
      </c>
      <c r="P163" s="1">
        <v>4.15</v>
      </c>
      <c r="Q163" s="1">
        <v>2.19</v>
      </c>
      <c r="R163" s="1">
        <v>0.03</v>
      </c>
      <c r="U163" s="1">
        <f t="shared" si="30"/>
        <v>99.33800413929632</v>
      </c>
      <c r="V163" s="1">
        <v>80</v>
      </c>
      <c r="W163" s="1">
        <v>846</v>
      </c>
      <c r="X163" s="1">
        <v>10.3</v>
      </c>
      <c r="Y163" s="1">
        <v>521</v>
      </c>
      <c r="Z163" s="1">
        <v>123</v>
      </c>
      <c r="AA163" s="1">
        <v>33</v>
      </c>
      <c r="AB163" s="1">
        <v>64</v>
      </c>
      <c r="AE163" s="1">
        <v>4.18</v>
      </c>
      <c r="AF163" s="1">
        <v>1.12</v>
      </c>
      <c r="AH163" s="1">
        <v>0.73</v>
      </c>
      <c r="AM163" s="1">
        <v>1.78</v>
      </c>
      <c r="AO163" s="1">
        <v>20</v>
      </c>
      <c r="AP163" s="1">
        <v>14.2</v>
      </c>
      <c r="AR163" s="1">
        <v>5.4</v>
      </c>
      <c r="AS163" s="1">
        <v>20.6</v>
      </c>
      <c r="AU163" s="1">
        <v>37</v>
      </c>
      <c r="AV163" s="1">
        <v>67</v>
      </c>
      <c r="AW163" s="1">
        <v>28</v>
      </c>
      <c r="AX163" s="1">
        <v>5.7</v>
      </c>
      <c r="AY163" s="1">
        <v>11.6</v>
      </c>
      <c r="BA163" s="1">
        <v>0.54</v>
      </c>
      <c r="BB163" s="1">
        <v>3.72</v>
      </c>
      <c r="BC163" s="1">
        <f t="shared" si="31"/>
        <v>26.05</v>
      </c>
      <c r="BD163" s="1">
        <f t="shared" si="32"/>
        <v>4.235772357723577</v>
      </c>
      <c r="BE163" s="1">
        <f t="shared" si="33"/>
        <v>6.878048780487805</v>
      </c>
      <c r="BF163" s="25">
        <f t="shared" si="27"/>
        <v>0.08373983739837398</v>
      </c>
      <c r="BG163" s="26">
        <f t="shared" si="28"/>
        <v>0.515</v>
      </c>
      <c r="BH163" s="25">
        <f t="shared" si="29"/>
        <v>0.09430894308943089</v>
      </c>
      <c r="BI163" s="14"/>
      <c r="BJ163" s="14"/>
      <c r="BK163" s="11">
        <v>1.342393959104427</v>
      </c>
      <c r="BL163" s="1">
        <f t="shared" si="19"/>
        <v>1.2185616141431495</v>
      </c>
      <c r="BM163" s="1">
        <f t="shared" si="20"/>
        <v>34.31372549019608</v>
      </c>
      <c r="BN163" s="1">
        <f t="shared" si="21"/>
        <v>2.227377999732441</v>
      </c>
      <c r="BO163" s="1">
        <f t="shared" si="22"/>
        <v>50.00995574407464</v>
      </c>
      <c r="BP163" s="14"/>
      <c r="BQ163" s="14"/>
      <c r="BR163" s="39"/>
      <c r="BS163" s="14"/>
      <c r="BT163" s="14"/>
      <c r="BU163" s="14"/>
      <c r="BV163" s="16"/>
      <c r="BW163" s="1">
        <f>AA163/2.5</f>
        <v>13.2</v>
      </c>
      <c r="BX163" s="1">
        <f>AB163/7.5</f>
        <v>8.533333333333333</v>
      </c>
      <c r="CA163" s="1">
        <f>AE163/2.63</f>
        <v>1.5893536121673004</v>
      </c>
      <c r="CB163" s="1">
        <f>AF163/1.02</f>
        <v>1.0980392156862746</v>
      </c>
      <c r="CD163" s="1">
        <f>AH163/0.67</f>
        <v>1.08955223880597</v>
      </c>
      <c r="CI163" s="1">
        <f>AM163/3.05</f>
        <v>0.5836065573770493</v>
      </c>
      <c r="CK163" s="1">
        <f>AO163/28</f>
        <v>0.7142857142857143</v>
      </c>
      <c r="CL163" s="11">
        <f>CB163/10^(((0.667)*LOG(CA163))+((0.333)*LOG(CD163)))</f>
        <v>0.7834299171166821</v>
      </c>
      <c r="CM163" s="11">
        <f>CL163/CI163</f>
        <v>1.342393959104427</v>
      </c>
    </row>
    <row r="164" spans="1:91" s="1" customFormat="1" ht="13.5">
      <c r="A164" s="29" t="s">
        <v>545</v>
      </c>
      <c r="B164" s="1">
        <v>-6.95</v>
      </c>
      <c r="C164" s="1">
        <v>129.14</v>
      </c>
      <c r="D164" s="1">
        <v>0</v>
      </c>
      <c r="E164" s="1">
        <v>2</v>
      </c>
      <c r="F164" s="1" t="s">
        <v>570</v>
      </c>
      <c r="G164" s="1">
        <v>59.6</v>
      </c>
      <c r="H164" s="1">
        <v>0.53</v>
      </c>
      <c r="I164" s="1">
        <v>17.85</v>
      </c>
      <c r="J164" s="14"/>
      <c r="K164" s="1">
        <v>5.768019436695762</v>
      </c>
      <c r="L164" s="14"/>
      <c r="M164" s="1">
        <v>0.13</v>
      </c>
      <c r="N164" s="1">
        <v>2.64</v>
      </c>
      <c r="O164" s="1">
        <v>6.74</v>
      </c>
      <c r="P164" s="1">
        <v>3.86</v>
      </c>
      <c r="Q164" s="1">
        <v>2.22</v>
      </c>
      <c r="R164" s="1">
        <v>0.02</v>
      </c>
      <c r="U164" s="1">
        <f t="shared" si="30"/>
        <v>99.35801943669576</v>
      </c>
      <c r="V164" s="1">
        <v>74</v>
      </c>
      <c r="W164" s="1">
        <v>815</v>
      </c>
      <c r="X164" s="1">
        <v>9.8</v>
      </c>
      <c r="Y164" s="1">
        <v>516</v>
      </c>
      <c r="Z164" s="1">
        <v>120</v>
      </c>
      <c r="AA164" s="1">
        <v>32</v>
      </c>
      <c r="AB164" s="1">
        <v>59</v>
      </c>
      <c r="AE164" s="1">
        <v>3.85</v>
      </c>
      <c r="AF164" s="1">
        <v>1.06</v>
      </c>
      <c r="AH164" s="1">
        <v>0.44</v>
      </c>
      <c r="AM164" s="1">
        <v>1.86</v>
      </c>
      <c r="AO164" s="1">
        <v>20</v>
      </c>
      <c r="AP164" s="1">
        <v>13.7</v>
      </c>
      <c r="AR164" s="1">
        <v>6.3</v>
      </c>
      <c r="AS164" s="1">
        <v>46</v>
      </c>
      <c r="AU164" s="1">
        <v>37</v>
      </c>
      <c r="AV164" s="1">
        <v>69</v>
      </c>
      <c r="AW164" s="1">
        <v>27</v>
      </c>
      <c r="AX164" s="1">
        <v>5.7</v>
      </c>
      <c r="AY164" s="1">
        <v>11</v>
      </c>
      <c r="AZ164" s="1">
        <v>1.26</v>
      </c>
      <c r="BA164" s="1">
        <v>0.53</v>
      </c>
      <c r="BB164" s="1">
        <v>3.48</v>
      </c>
      <c r="BC164" s="1">
        <f t="shared" si="31"/>
        <v>25.8</v>
      </c>
      <c r="BD164" s="1">
        <f t="shared" si="32"/>
        <v>4.3</v>
      </c>
      <c r="BE164" s="1">
        <f t="shared" si="33"/>
        <v>6.791666666666667</v>
      </c>
      <c r="BF164" s="25">
        <f t="shared" si="27"/>
        <v>0.08166666666666668</v>
      </c>
      <c r="BG164" s="26">
        <f t="shared" si="28"/>
        <v>0.49000000000000005</v>
      </c>
      <c r="BH164" s="25">
        <f t="shared" si="29"/>
        <v>0.09166666666666666</v>
      </c>
      <c r="BI164" s="14"/>
      <c r="BJ164" s="14"/>
      <c r="BK164" s="11">
        <v>1.5202462272898778</v>
      </c>
      <c r="BL164" s="1">
        <f t="shared" si="19"/>
        <v>1.1768905906645122</v>
      </c>
      <c r="BM164" s="1">
        <f t="shared" si="20"/>
        <v>33.67924528301887</v>
      </c>
      <c r="BN164" s="1">
        <f t="shared" si="21"/>
        <v>2.184855847233243</v>
      </c>
      <c r="BO164" s="1">
        <f t="shared" si="22"/>
        <v>50.49182128759582</v>
      </c>
      <c r="BP164" s="14"/>
      <c r="BQ164" s="14"/>
      <c r="BR164" s="39"/>
      <c r="BS164" s="14"/>
      <c r="BT164" s="14"/>
      <c r="BU164" s="14"/>
      <c r="BV164" s="16"/>
      <c r="BW164" s="1">
        <f>AA164/2.5</f>
        <v>12.8</v>
      </c>
      <c r="BX164" s="1">
        <f>AB164/7.5</f>
        <v>7.866666666666666</v>
      </c>
      <c r="CA164" s="1">
        <f>AE164/2.63</f>
        <v>1.463878326996198</v>
      </c>
      <c r="CB164" s="1">
        <f>AF164/1.02</f>
        <v>1.0392156862745099</v>
      </c>
      <c r="CD164" s="1">
        <f>AH164/0.67</f>
        <v>0.6567164179104478</v>
      </c>
      <c r="CI164" s="1">
        <f>AM164/3.05</f>
        <v>0.6098360655737706</v>
      </c>
      <c r="CK164" s="1">
        <f>AO164/28</f>
        <v>0.7142857142857143</v>
      </c>
      <c r="CL164" s="11">
        <f>CB164/10^(((0.667)*LOG(CA164))+((0.333)*LOG(CD164)))</f>
        <v>0.9271009779538273</v>
      </c>
      <c r="CM164" s="11">
        <f>CL164/CI164</f>
        <v>1.5202462272898778</v>
      </c>
    </row>
    <row r="165" spans="1:91" s="1" customFormat="1" ht="13.5">
      <c r="A165" s="29" t="s">
        <v>545</v>
      </c>
      <c r="B165" s="1">
        <v>-6.95</v>
      </c>
      <c r="C165" s="1">
        <v>129.14</v>
      </c>
      <c r="D165" s="1">
        <v>0</v>
      </c>
      <c r="E165" s="1">
        <v>2</v>
      </c>
      <c r="F165" s="1" t="s">
        <v>571</v>
      </c>
      <c r="G165" s="1">
        <v>58.53</v>
      </c>
      <c r="H165" s="1">
        <v>0.63</v>
      </c>
      <c r="I165" s="1">
        <v>18.88</v>
      </c>
      <c r="J165" s="14"/>
      <c r="K165" s="1">
        <v>5.840007198776209</v>
      </c>
      <c r="L165" s="14"/>
      <c r="M165" s="1">
        <v>0.16</v>
      </c>
      <c r="N165" s="1">
        <v>2.62</v>
      </c>
      <c r="O165" s="1">
        <v>6.88</v>
      </c>
      <c r="P165" s="1">
        <v>3.34</v>
      </c>
      <c r="Q165" s="1">
        <v>2.3</v>
      </c>
      <c r="R165" s="1">
        <v>0.16</v>
      </c>
      <c r="T165" s="1">
        <v>0.98</v>
      </c>
      <c r="U165" s="1">
        <f t="shared" si="30"/>
        <v>100.32000719877621</v>
      </c>
      <c r="V165" s="1">
        <v>81</v>
      </c>
      <c r="W165" s="1">
        <v>711</v>
      </c>
      <c r="X165" s="1">
        <v>10.4</v>
      </c>
      <c r="Y165" s="1">
        <v>508</v>
      </c>
      <c r="Z165" s="1">
        <v>141</v>
      </c>
      <c r="AO165" s="1">
        <v>24</v>
      </c>
      <c r="AU165" s="1">
        <v>52</v>
      </c>
      <c r="AV165" s="1">
        <v>70</v>
      </c>
      <c r="AW165" s="1">
        <v>34</v>
      </c>
      <c r="BC165" s="1">
        <f t="shared" si="31"/>
        <v>21.166666666666668</v>
      </c>
      <c r="BD165" s="1">
        <f t="shared" si="32"/>
        <v>3.602836879432624</v>
      </c>
      <c r="BE165" s="1">
        <f t="shared" si="33"/>
        <v>5.042553191489362</v>
      </c>
      <c r="BF165" s="25">
        <f t="shared" si="27"/>
        <v>0.07375886524822696</v>
      </c>
      <c r="BG165" s="26">
        <f t="shared" si="28"/>
        <v>0.43333333333333335</v>
      </c>
      <c r="BH165" s="14"/>
      <c r="BI165" s="14"/>
      <c r="BJ165" s="14"/>
      <c r="BK165" s="14"/>
      <c r="BL165" s="1">
        <f t="shared" si="19"/>
        <v>1.0854443163658485</v>
      </c>
      <c r="BM165" s="1">
        <f t="shared" si="20"/>
        <v>29.968253968253965</v>
      </c>
      <c r="BN165" s="1">
        <f t="shared" si="21"/>
        <v>2.2290103812122934</v>
      </c>
      <c r="BO165" s="1">
        <f t="shared" si="22"/>
        <v>49.991640671479374</v>
      </c>
      <c r="BP165" s="14"/>
      <c r="BQ165" s="14"/>
      <c r="BR165" s="39"/>
      <c r="BS165" s="14"/>
      <c r="BT165" s="14"/>
      <c r="BU165" s="14"/>
      <c r="BV165" s="16"/>
      <c r="CK165" s="1">
        <f>AO165/28</f>
        <v>0.8571428571428571</v>
      </c>
      <c r="CL165" s="11"/>
      <c r="CM165" s="11"/>
    </row>
    <row r="166" spans="1:91" s="1" customFormat="1" ht="13.5">
      <c r="A166" s="29" t="s">
        <v>545</v>
      </c>
      <c r="B166" s="1">
        <v>-6.95</v>
      </c>
      <c r="C166" s="1">
        <v>129.14</v>
      </c>
      <c r="D166" s="1">
        <v>0</v>
      </c>
      <c r="E166" s="1">
        <v>2</v>
      </c>
      <c r="F166" s="1" t="s">
        <v>572</v>
      </c>
      <c r="G166" s="1">
        <v>57.86</v>
      </c>
      <c r="H166" s="1">
        <v>0.62</v>
      </c>
      <c r="I166" s="1">
        <v>18.32</v>
      </c>
      <c r="J166" s="14"/>
      <c r="K166" s="1">
        <v>6.451903176460002</v>
      </c>
      <c r="L166" s="14"/>
      <c r="M166" s="1">
        <v>0.17</v>
      </c>
      <c r="N166" s="1">
        <v>3.23</v>
      </c>
      <c r="O166" s="1">
        <v>7.49</v>
      </c>
      <c r="P166" s="1">
        <v>3.11</v>
      </c>
      <c r="Q166" s="1">
        <v>1.89</v>
      </c>
      <c r="R166" s="1">
        <v>0.13</v>
      </c>
      <c r="T166" s="1">
        <v>0.09</v>
      </c>
      <c r="U166" s="1">
        <f t="shared" si="30"/>
        <v>99.36190317646</v>
      </c>
      <c r="V166" s="1">
        <v>65</v>
      </c>
      <c r="W166" s="1">
        <v>655</v>
      </c>
      <c r="X166" s="1">
        <v>7.3</v>
      </c>
      <c r="Y166" s="1">
        <v>528</v>
      </c>
      <c r="Z166" s="1">
        <v>120</v>
      </c>
      <c r="AO166" s="1">
        <v>22</v>
      </c>
      <c r="AU166" s="1">
        <v>47</v>
      </c>
      <c r="AV166" s="1">
        <v>67</v>
      </c>
      <c r="AW166" s="1">
        <v>17</v>
      </c>
      <c r="BC166" s="1">
        <f t="shared" si="31"/>
        <v>24</v>
      </c>
      <c r="BD166" s="1">
        <f t="shared" si="32"/>
        <v>4.4</v>
      </c>
      <c r="BE166" s="1">
        <f t="shared" si="33"/>
        <v>5.458333333333333</v>
      </c>
      <c r="BF166" s="25">
        <f t="shared" si="27"/>
        <v>0.06083333333333333</v>
      </c>
      <c r="BG166" s="26">
        <f t="shared" si="28"/>
        <v>0.3318181818181818</v>
      </c>
      <c r="BH166" s="14"/>
      <c r="BI166" s="14"/>
      <c r="BJ166" s="14"/>
      <c r="BK166" s="14"/>
      <c r="BL166" s="1">
        <f t="shared" si="19"/>
        <v>1.1342850426238906</v>
      </c>
      <c r="BM166" s="1">
        <f t="shared" si="20"/>
        <v>29.548387096774196</v>
      </c>
      <c r="BN166" s="1">
        <f t="shared" si="21"/>
        <v>1.9974932434860686</v>
      </c>
      <c r="BO166" s="1">
        <f t="shared" si="22"/>
        <v>52.730538730957164</v>
      </c>
      <c r="BP166" s="14"/>
      <c r="BQ166" s="14"/>
      <c r="BR166" s="39"/>
      <c r="BS166" s="14"/>
      <c r="BT166" s="14"/>
      <c r="BU166" s="14"/>
      <c r="BV166" s="16"/>
      <c r="CK166" s="1">
        <f>AO166/28</f>
        <v>0.7857142857142857</v>
      </c>
      <c r="CL166" s="11"/>
      <c r="CM166" s="11"/>
    </row>
    <row r="167" spans="1:91" s="1" customFormat="1" ht="13.5">
      <c r="A167" s="29" t="s">
        <v>545</v>
      </c>
      <c r="B167" s="1">
        <v>-6.95</v>
      </c>
      <c r="C167" s="1">
        <v>129.14</v>
      </c>
      <c r="D167" s="1">
        <v>0</v>
      </c>
      <c r="E167" s="1">
        <v>2</v>
      </c>
      <c r="F167" s="1" t="s">
        <v>573</v>
      </c>
      <c r="G167" s="1">
        <v>60.23</v>
      </c>
      <c r="H167" s="1">
        <v>0.52</v>
      </c>
      <c r="I167" s="1">
        <v>17.94</v>
      </c>
      <c r="J167" s="14"/>
      <c r="K167" s="1">
        <v>5.6780347340952035</v>
      </c>
      <c r="L167" s="14"/>
      <c r="M167" s="1">
        <v>0.14</v>
      </c>
      <c r="N167" s="1">
        <v>2.55</v>
      </c>
      <c r="O167" s="1">
        <v>6.57</v>
      </c>
      <c r="P167" s="1">
        <v>3.59</v>
      </c>
      <c r="Q167" s="1">
        <v>2.14</v>
      </c>
      <c r="R167" s="1">
        <v>0.01</v>
      </c>
      <c r="T167" s="1">
        <v>0</v>
      </c>
      <c r="U167" s="1">
        <f t="shared" si="30"/>
        <v>99.3680347340952</v>
      </c>
      <c r="V167" s="1">
        <v>78</v>
      </c>
      <c r="W167" s="1">
        <v>842</v>
      </c>
      <c r="X167" s="1">
        <v>9.5</v>
      </c>
      <c r="Y167" s="1">
        <v>534</v>
      </c>
      <c r="Z167" s="1">
        <v>127</v>
      </c>
      <c r="AA167" s="1">
        <v>34</v>
      </c>
      <c r="AB167" s="1">
        <v>59</v>
      </c>
      <c r="AE167" s="1">
        <v>4.21</v>
      </c>
      <c r="AF167" s="1">
        <v>1.09</v>
      </c>
      <c r="AH167" s="1">
        <v>0.52</v>
      </c>
      <c r="AM167" s="1">
        <v>1.64</v>
      </c>
      <c r="AO167" s="1">
        <v>21</v>
      </c>
      <c r="AP167" s="1">
        <v>14.4</v>
      </c>
      <c r="AR167" s="1">
        <v>4.03</v>
      </c>
      <c r="AS167" s="1">
        <v>20.1</v>
      </c>
      <c r="AU167" s="1">
        <v>33</v>
      </c>
      <c r="AV167" s="1">
        <v>68</v>
      </c>
      <c r="AW167" s="1">
        <v>27</v>
      </c>
      <c r="AX167" s="1">
        <v>5.4</v>
      </c>
      <c r="AY167" s="1">
        <v>10.7</v>
      </c>
      <c r="AZ167" s="1">
        <v>2.23</v>
      </c>
      <c r="BA167" s="1">
        <v>0.66</v>
      </c>
      <c r="BB167" s="1">
        <v>3.68</v>
      </c>
      <c r="BC167" s="1">
        <f t="shared" si="31"/>
        <v>25.428571428571427</v>
      </c>
      <c r="BD167" s="1">
        <f t="shared" si="32"/>
        <v>4.2047244094488185</v>
      </c>
      <c r="BE167" s="1">
        <f t="shared" si="33"/>
        <v>6.6299212598425195</v>
      </c>
      <c r="BF167" s="25">
        <f t="shared" si="27"/>
        <v>0.07480314960629922</v>
      </c>
      <c r="BG167" s="26">
        <f t="shared" si="28"/>
        <v>0.4523809523809524</v>
      </c>
      <c r="BH167" s="25">
        <f aca="true" t="shared" si="34" ref="BH167:BH229">AY167/Z167</f>
        <v>0.084251968503937</v>
      </c>
      <c r="BI167" s="14"/>
      <c r="BJ167" s="14"/>
      <c r="BK167" s="11">
        <v>1.5799758167923015</v>
      </c>
      <c r="BL167" s="1">
        <f t="shared" si="19"/>
        <v>1.1241716666060797</v>
      </c>
      <c r="BM167" s="1">
        <f t="shared" si="20"/>
        <v>34.5</v>
      </c>
      <c r="BN167" s="1">
        <f t="shared" si="21"/>
        <v>2.2266802878804723</v>
      </c>
      <c r="BO167" s="1">
        <f t="shared" si="22"/>
        <v>50.01778805965619</v>
      </c>
      <c r="BP167" s="21" t="s">
        <v>574</v>
      </c>
      <c r="BQ167" s="14"/>
      <c r="BR167" s="39"/>
      <c r="BS167" s="14"/>
      <c r="BT167" s="14"/>
      <c r="BU167" s="14"/>
      <c r="BV167" s="16"/>
      <c r="BW167" s="1">
        <f>AA167/2.5</f>
        <v>13.6</v>
      </c>
      <c r="BX167" s="1">
        <f>AB167/7.5</f>
        <v>7.866666666666666</v>
      </c>
      <c r="CA167" s="1">
        <f>AE167/2.63</f>
        <v>1.6007604562737643</v>
      </c>
      <c r="CB167" s="1">
        <f>AF167/1.02</f>
        <v>1.0686274509803921</v>
      </c>
      <c r="CD167" s="1">
        <f>AH167/0.67</f>
        <v>0.7761194029850746</v>
      </c>
      <c r="CI167" s="1">
        <f>AM167/3.05</f>
        <v>0.5377049180327869</v>
      </c>
      <c r="CK167" s="1">
        <f>AO167/28</f>
        <v>0.75</v>
      </c>
      <c r="CL167" s="11">
        <f>CB167/10^(((0.667)*LOG(CA167))+((0.333)*LOG(CD167)))</f>
        <v>0.8495607670620899</v>
      </c>
      <c r="CM167" s="11">
        <f>CL167/CI167</f>
        <v>1.5799758167923015</v>
      </c>
    </row>
    <row r="168" spans="1:91" s="1" customFormat="1" ht="13.5">
      <c r="A168" s="29" t="s">
        <v>545</v>
      </c>
      <c r="B168" s="1">
        <v>-6.95</v>
      </c>
      <c r="C168" s="1">
        <v>129.14</v>
      </c>
      <c r="D168" s="1">
        <v>0</v>
      </c>
      <c r="E168" s="1">
        <v>2</v>
      </c>
      <c r="F168" s="1" t="s">
        <v>575</v>
      </c>
      <c r="G168" s="1">
        <v>60.66</v>
      </c>
      <c r="H168" s="1">
        <v>0.5</v>
      </c>
      <c r="I168" s="1">
        <v>17.86</v>
      </c>
      <c r="J168" s="14"/>
      <c r="K168" s="1">
        <v>5.669036263835148</v>
      </c>
      <c r="L168" s="14"/>
      <c r="M168" s="1">
        <v>0.16</v>
      </c>
      <c r="N168" s="1">
        <v>2.39</v>
      </c>
      <c r="O168" s="1">
        <v>6.52</v>
      </c>
      <c r="P168" s="1">
        <v>3.32</v>
      </c>
      <c r="Q168" s="1">
        <v>2.14</v>
      </c>
      <c r="R168" s="1">
        <v>0.15</v>
      </c>
      <c r="T168" s="1">
        <v>0.39</v>
      </c>
      <c r="U168" s="1">
        <f t="shared" si="30"/>
        <v>99.75903626383514</v>
      </c>
      <c r="V168" s="1">
        <v>77</v>
      </c>
      <c r="W168" s="1">
        <v>761</v>
      </c>
      <c r="X168" s="1">
        <v>10</v>
      </c>
      <c r="Y168" s="1">
        <v>526</v>
      </c>
      <c r="Z168" s="1">
        <v>127</v>
      </c>
      <c r="AA168" s="1">
        <v>34</v>
      </c>
      <c r="AB168" s="1">
        <v>57</v>
      </c>
      <c r="AD168" s="1">
        <v>20</v>
      </c>
      <c r="AE168" s="1">
        <v>3.72</v>
      </c>
      <c r="AF168" s="1">
        <v>1.04</v>
      </c>
      <c r="AH168" s="1">
        <v>0.49</v>
      </c>
      <c r="AM168" s="1">
        <v>1.95</v>
      </c>
      <c r="AO168" s="1">
        <v>21</v>
      </c>
      <c r="AP168" s="1">
        <v>14.2</v>
      </c>
      <c r="AR168" s="1">
        <v>5.5</v>
      </c>
      <c r="AS168" s="1">
        <v>15.7</v>
      </c>
      <c r="AU168" s="1">
        <v>28</v>
      </c>
      <c r="AV168" s="1">
        <v>64</v>
      </c>
      <c r="AW168" s="1">
        <v>21</v>
      </c>
      <c r="AX168" s="1">
        <v>2.9</v>
      </c>
      <c r="AY168" s="1">
        <v>11</v>
      </c>
      <c r="AZ168" s="1">
        <v>1.13</v>
      </c>
      <c r="BA168" s="1">
        <v>0.75</v>
      </c>
      <c r="BB168" s="1">
        <v>3.52</v>
      </c>
      <c r="BC168" s="1">
        <f t="shared" si="31"/>
        <v>25.047619047619047</v>
      </c>
      <c r="BD168" s="1">
        <f t="shared" si="32"/>
        <v>4.141732283464567</v>
      </c>
      <c r="BE168" s="1">
        <f t="shared" si="33"/>
        <v>5.9921259842519685</v>
      </c>
      <c r="BF168" s="25">
        <f t="shared" si="27"/>
        <v>0.07874015748031496</v>
      </c>
      <c r="BG168" s="26">
        <f t="shared" si="28"/>
        <v>0.47619047619047616</v>
      </c>
      <c r="BH168" s="25">
        <f t="shared" si="34"/>
        <v>0.08661417322834646</v>
      </c>
      <c r="BI168" s="14"/>
      <c r="BJ168" s="14"/>
      <c r="BK168" s="11">
        <v>1.4542491218908329</v>
      </c>
      <c r="BL168" s="1">
        <f t="shared" si="19"/>
        <v>1.0992473226053707</v>
      </c>
      <c r="BM168" s="1">
        <f t="shared" si="20"/>
        <v>35.72</v>
      </c>
      <c r="BN168" s="1">
        <f t="shared" si="21"/>
        <v>2.371981700349434</v>
      </c>
      <c r="BO168" s="1">
        <f t="shared" si="22"/>
        <v>48.43794779555572</v>
      </c>
      <c r="BP168" s="21" t="s">
        <v>576</v>
      </c>
      <c r="BQ168" s="21" t="s">
        <v>577</v>
      </c>
      <c r="BR168" s="11">
        <f>((BQ168/0.512638)-1)*10000</f>
        <v>-2.262805332418072</v>
      </c>
      <c r="BS168" s="14"/>
      <c r="BT168" s="14"/>
      <c r="BU168" s="14"/>
      <c r="BV168" s="16"/>
      <c r="BW168" s="1">
        <f>AA168/2.5</f>
        <v>13.6</v>
      </c>
      <c r="BX168" s="1">
        <f>AB168/7.5</f>
        <v>7.6</v>
      </c>
      <c r="BZ168" s="1">
        <f>AD168/7.4</f>
        <v>2.7027027027027026</v>
      </c>
      <c r="CA168" s="1">
        <f>AE168/2.63</f>
        <v>1.414448669201521</v>
      </c>
      <c r="CB168" s="1">
        <f>AF168/1.02</f>
        <v>1.0196078431372548</v>
      </c>
      <c r="CD168" s="1">
        <f>AH168/0.67</f>
        <v>0.7313432835820894</v>
      </c>
      <c r="CI168" s="1">
        <f>AM168/3.05</f>
        <v>0.639344262295082</v>
      </c>
      <c r="CK168" s="1">
        <f>AO168/28</f>
        <v>0.75</v>
      </c>
      <c r="CL168" s="11">
        <f>CB168/10^(((17/18)*LOG(CA168))-((1/6)*LOG(BZ168))+((2/9)*LOG(CD168)))</f>
        <v>0.9297658320285653</v>
      </c>
      <c r="CM168" s="11">
        <f>CL168/CI168</f>
        <v>1.4542491218908329</v>
      </c>
    </row>
    <row r="169" spans="1:91" s="1" customFormat="1" ht="13.5">
      <c r="A169" s="29" t="s">
        <v>545</v>
      </c>
      <c r="B169" s="1">
        <v>-6.95</v>
      </c>
      <c r="C169" s="1">
        <v>129.14</v>
      </c>
      <c r="D169" s="1">
        <v>0</v>
      </c>
      <c r="E169" s="1">
        <v>2</v>
      </c>
      <c r="F169" s="1" t="s">
        <v>578</v>
      </c>
      <c r="G169" s="1">
        <v>59.45</v>
      </c>
      <c r="H169" s="1">
        <v>0.54</v>
      </c>
      <c r="I169" s="1">
        <v>17.99</v>
      </c>
      <c r="J169" s="14"/>
      <c r="K169" s="1">
        <v>6.127958247097993</v>
      </c>
      <c r="L169" s="14"/>
      <c r="M169" s="1">
        <v>0.19</v>
      </c>
      <c r="N169" s="1">
        <v>2.83</v>
      </c>
      <c r="O169" s="1">
        <v>6.84</v>
      </c>
      <c r="P169" s="1">
        <v>3.22</v>
      </c>
      <c r="Q169" s="1">
        <v>1.98</v>
      </c>
      <c r="R169" s="1">
        <v>0.15</v>
      </c>
      <c r="T169" s="1">
        <v>0.3</v>
      </c>
      <c r="U169" s="1">
        <f t="shared" si="30"/>
        <v>99.617958247098</v>
      </c>
      <c r="V169" s="1">
        <v>74</v>
      </c>
      <c r="W169" s="1">
        <v>752</v>
      </c>
      <c r="X169" s="1">
        <v>8.9</v>
      </c>
      <c r="Y169" s="1">
        <v>526</v>
      </c>
      <c r="Z169" s="1">
        <v>120</v>
      </c>
      <c r="AA169" s="1">
        <v>28.4</v>
      </c>
      <c r="AB169" s="1">
        <v>51</v>
      </c>
      <c r="AC169" s="1">
        <v>5.6</v>
      </c>
      <c r="AD169" s="1">
        <v>19.5</v>
      </c>
      <c r="AE169" s="1">
        <v>3.67</v>
      </c>
      <c r="AF169" s="1">
        <v>1.09</v>
      </c>
      <c r="AG169" s="1">
        <v>3.61</v>
      </c>
      <c r="AH169" s="1">
        <v>0.48</v>
      </c>
      <c r="AI169" s="1">
        <v>3.23</v>
      </c>
      <c r="AJ169" s="1">
        <v>0.68</v>
      </c>
      <c r="AK169" s="1">
        <v>1.9</v>
      </c>
      <c r="AL169" s="1">
        <v>0.26</v>
      </c>
      <c r="AM169" s="1">
        <v>1.88</v>
      </c>
      <c r="AN169" s="1">
        <v>0.3</v>
      </c>
      <c r="AO169" s="1">
        <v>21</v>
      </c>
      <c r="AU169" s="1">
        <v>48</v>
      </c>
      <c r="AV169" s="1">
        <v>62</v>
      </c>
      <c r="AW169" s="1">
        <v>11</v>
      </c>
      <c r="AX169" s="1">
        <v>2.51</v>
      </c>
      <c r="AY169" s="1">
        <v>9.6</v>
      </c>
      <c r="AZ169" s="1">
        <v>2.21</v>
      </c>
      <c r="BC169" s="1">
        <f t="shared" si="31"/>
        <v>25.047619047619047</v>
      </c>
      <c r="BD169" s="1">
        <f t="shared" si="32"/>
        <v>4.383333333333334</v>
      </c>
      <c r="BE169" s="1">
        <f t="shared" si="33"/>
        <v>6.266666666666667</v>
      </c>
      <c r="BF169" s="25">
        <f t="shared" si="27"/>
        <v>0.07416666666666667</v>
      </c>
      <c r="BG169" s="26">
        <f t="shared" si="28"/>
        <v>0.4238095238095238</v>
      </c>
      <c r="BH169" s="25">
        <f t="shared" si="34"/>
        <v>0.08</v>
      </c>
      <c r="BI169" s="14"/>
      <c r="BJ169" s="14"/>
      <c r="BK169" s="11">
        <v>1.601830337024276</v>
      </c>
      <c r="BL169" s="1">
        <f t="shared" si="19"/>
        <v>1.1048733867986757</v>
      </c>
      <c r="BM169" s="1">
        <f t="shared" si="20"/>
        <v>33.31481481481481</v>
      </c>
      <c r="BN169" s="1">
        <f t="shared" si="21"/>
        <v>2.1653562710593617</v>
      </c>
      <c r="BO169" s="1">
        <f t="shared" si="22"/>
        <v>50.715911852814614</v>
      </c>
      <c r="BP169" s="21" t="s">
        <v>579</v>
      </c>
      <c r="BQ169" s="21" t="s">
        <v>580</v>
      </c>
      <c r="BR169" s="11">
        <f>((BQ169/0.512638)-1)*10000</f>
        <v>-2.165270619814974</v>
      </c>
      <c r="BS169" s="13" t="s">
        <v>581</v>
      </c>
      <c r="BT169" s="13" t="s">
        <v>582</v>
      </c>
      <c r="BU169" s="13" t="s">
        <v>583</v>
      </c>
      <c r="BV169" s="16"/>
      <c r="BW169" s="1">
        <f>AA169/2.5</f>
        <v>11.36</v>
      </c>
      <c r="BX169" s="1">
        <f>AB169/7.5</f>
        <v>6.8</v>
      </c>
      <c r="BY169" s="1">
        <f>AC169/1.32</f>
        <v>4.242424242424242</v>
      </c>
      <c r="BZ169" s="1">
        <f>AD169/7.4</f>
        <v>2.635135135135135</v>
      </c>
      <c r="CA169" s="1">
        <f>AE169/2.63</f>
        <v>1.3954372623574145</v>
      </c>
      <c r="CB169" s="1">
        <f>AF169/1.02</f>
        <v>1.0686274509803921</v>
      </c>
      <c r="CC169" s="1">
        <f>AG169/3.68</f>
        <v>0.9809782608695652</v>
      </c>
      <c r="CD169" s="1">
        <f>AH169/0.67</f>
        <v>0.7164179104477612</v>
      </c>
      <c r="CE169" s="1">
        <f>AI169/4.55</f>
        <v>0.7098901098901099</v>
      </c>
      <c r="CF169" s="1">
        <f>AJ169/1.01</f>
        <v>0.6732673267326733</v>
      </c>
      <c r="CG169" s="1">
        <f>AK169/2.97</f>
        <v>0.6397306397306397</v>
      </c>
      <c r="CH169" s="1">
        <f>AL169/0.456</f>
        <v>0.5701754385964912</v>
      </c>
      <c r="CI169" s="1">
        <f>AM169/3.05</f>
        <v>0.6163934426229508</v>
      </c>
      <c r="CJ169" s="1">
        <f>AN169/0.455</f>
        <v>0.6593406593406593</v>
      </c>
      <c r="CK169" s="1">
        <f>AO169/28</f>
        <v>0.75</v>
      </c>
      <c r="CL169" s="11">
        <f>CB169/10^(((17/18)*LOG(CA169))-((1/6)*LOG(BZ169))+((2/9)*LOG(CD169)))</f>
        <v>0.987357715936275</v>
      </c>
      <c r="CM169" s="11">
        <f>CL169/CI169</f>
        <v>1.601830337024276</v>
      </c>
    </row>
    <row r="170" spans="1:91" s="1" customFormat="1" ht="13.5">
      <c r="A170" s="29" t="s">
        <v>545</v>
      </c>
      <c r="B170" s="1">
        <v>-6.95</v>
      </c>
      <c r="C170" s="1">
        <v>129.14</v>
      </c>
      <c r="D170" s="1">
        <v>0</v>
      </c>
      <c r="E170" s="1">
        <v>2</v>
      </c>
      <c r="F170" s="1" t="s">
        <v>584</v>
      </c>
      <c r="G170" s="1">
        <v>60.16</v>
      </c>
      <c r="H170" s="1">
        <v>0.51</v>
      </c>
      <c r="I170" s="1">
        <v>18.27</v>
      </c>
      <c r="J170" s="14"/>
      <c r="K170" s="1">
        <v>5.5160622694142</v>
      </c>
      <c r="L170" s="14"/>
      <c r="M170" s="1">
        <v>0.17</v>
      </c>
      <c r="N170" s="1">
        <v>2.59</v>
      </c>
      <c r="O170" s="1">
        <v>6.59</v>
      </c>
      <c r="P170" s="1">
        <v>3.38</v>
      </c>
      <c r="Q170" s="1">
        <v>2.09</v>
      </c>
      <c r="R170" s="1">
        <v>0.12</v>
      </c>
      <c r="T170" s="1">
        <v>0.81</v>
      </c>
      <c r="U170" s="1">
        <f t="shared" si="30"/>
        <v>100.20606226941422</v>
      </c>
      <c r="V170" s="1">
        <v>77</v>
      </c>
      <c r="W170" s="1">
        <v>772</v>
      </c>
      <c r="X170" s="1">
        <v>8.8</v>
      </c>
      <c r="Y170" s="1">
        <v>550</v>
      </c>
      <c r="Z170" s="1">
        <v>138</v>
      </c>
      <c r="AO170" s="1">
        <v>21</v>
      </c>
      <c r="AU170" s="1">
        <v>46</v>
      </c>
      <c r="AV170" s="1">
        <v>67</v>
      </c>
      <c r="AW170" s="1">
        <v>31</v>
      </c>
      <c r="BC170" s="1">
        <f t="shared" si="31"/>
        <v>26.19047619047619</v>
      </c>
      <c r="BD170" s="1">
        <f t="shared" si="32"/>
        <v>3.9855072463768115</v>
      </c>
      <c r="BE170" s="1">
        <f t="shared" si="33"/>
        <v>5.594202898550725</v>
      </c>
      <c r="BF170" s="25">
        <f t="shared" si="27"/>
        <v>0.063768115942029</v>
      </c>
      <c r="BG170" s="26">
        <f t="shared" si="28"/>
        <v>0.41904761904761906</v>
      </c>
      <c r="BH170" s="14"/>
      <c r="BI170" s="14"/>
      <c r="BJ170" s="14"/>
      <c r="BK170" s="14"/>
      <c r="BL170" s="1">
        <f t="shared" si="19"/>
        <v>1.0839853601943796</v>
      </c>
      <c r="BM170" s="1">
        <f t="shared" si="20"/>
        <v>35.8235294117647</v>
      </c>
      <c r="BN170" s="1">
        <f t="shared" si="21"/>
        <v>2.129753771974595</v>
      </c>
      <c r="BO170" s="1">
        <f t="shared" si="22"/>
        <v>51.13023157544918</v>
      </c>
      <c r="BP170" s="14"/>
      <c r="BQ170" s="14"/>
      <c r="BR170" s="39"/>
      <c r="BS170" s="14"/>
      <c r="BT170" s="14"/>
      <c r="BU170" s="14"/>
      <c r="BV170" s="16"/>
      <c r="CK170" s="1">
        <f>AO170/28</f>
        <v>0.75</v>
      </c>
      <c r="CL170" s="11"/>
      <c r="CM170" s="11"/>
    </row>
    <row r="171" spans="1:91" s="1" customFormat="1" ht="13.5">
      <c r="A171" s="29" t="s">
        <v>545</v>
      </c>
      <c r="B171" s="1">
        <v>-6.95</v>
      </c>
      <c r="C171" s="1">
        <v>129.14</v>
      </c>
      <c r="D171" s="1">
        <v>0</v>
      </c>
      <c r="E171" s="1">
        <v>2</v>
      </c>
      <c r="F171" s="1" t="s">
        <v>585</v>
      </c>
      <c r="G171" s="1">
        <v>57.49</v>
      </c>
      <c r="H171" s="1">
        <v>0.64</v>
      </c>
      <c r="I171" s="1">
        <v>18.88</v>
      </c>
      <c r="J171" s="14"/>
      <c r="K171" s="1">
        <v>6.208944479438496</v>
      </c>
      <c r="L171" s="14"/>
      <c r="M171" s="1">
        <v>0.17</v>
      </c>
      <c r="N171" s="1">
        <v>3.24</v>
      </c>
      <c r="O171" s="1">
        <v>7.34</v>
      </c>
      <c r="P171" s="1">
        <v>3.23</v>
      </c>
      <c r="Q171" s="1">
        <v>1.97</v>
      </c>
      <c r="R171" s="1">
        <v>0.13</v>
      </c>
      <c r="T171" s="1">
        <v>1.02</v>
      </c>
      <c r="U171" s="1">
        <f t="shared" si="30"/>
        <v>100.3189444794385</v>
      </c>
      <c r="V171" s="1">
        <v>71</v>
      </c>
      <c r="W171" s="1">
        <v>704</v>
      </c>
      <c r="X171" s="1">
        <v>8.5</v>
      </c>
      <c r="Y171" s="1">
        <v>529</v>
      </c>
      <c r="Z171" s="1">
        <v>123</v>
      </c>
      <c r="AA171" s="1">
        <v>27.7</v>
      </c>
      <c r="AB171" s="1">
        <v>50</v>
      </c>
      <c r="AC171" s="1">
        <v>5.6</v>
      </c>
      <c r="AD171" s="1">
        <v>19.4</v>
      </c>
      <c r="AE171" s="1">
        <v>3.87</v>
      </c>
      <c r="AF171" s="1">
        <v>1.26</v>
      </c>
      <c r="AG171" s="1">
        <v>4.04</v>
      </c>
      <c r="AH171" s="1">
        <v>0.54</v>
      </c>
      <c r="AI171" s="1">
        <v>3.7</v>
      </c>
      <c r="AJ171" s="1">
        <v>0.79</v>
      </c>
      <c r="AK171" s="1">
        <v>2.24</v>
      </c>
      <c r="AL171" s="1">
        <v>0.3</v>
      </c>
      <c r="AM171" s="1">
        <v>2.2</v>
      </c>
      <c r="AN171" s="1">
        <v>0.33</v>
      </c>
      <c r="AO171" s="1">
        <v>22</v>
      </c>
      <c r="AP171" s="1">
        <v>22</v>
      </c>
      <c r="AR171" s="1">
        <v>10.6</v>
      </c>
      <c r="AS171" s="1">
        <v>17</v>
      </c>
      <c r="AU171" s="1">
        <v>50</v>
      </c>
      <c r="AV171" s="1">
        <v>68</v>
      </c>
      <c r="AW171" s="1">
        <v>24.3</v>
      </c>
      <c r="AX171" s="1">
        <v>4.81</v>
      </c>
      <c r="AY171" s="1">
        <v>10.1</v>
      </c>
      <c r="AZ171" s="1">
        <v>2.85</v>
      </c>
      <c r="BA171" s="1">
        <v>0.46</v>
      </c>
      <c r="BB171" s="1">
        <v>3.42</v>
      </c>
      <c r="BC171" s="1">
        <f t="shared" si="31"/>
        <v>24.045454545454547</v>
      </c>
      <c r="BD171" s="1">
        <f t="shared" si="32"/>
        <v>4.300813008130081</v>
      </c>
      <c r="BE171" s="1">
        <f t="shared" si="33"/>
        <v>5.723577235772358</v>
      </c>
      <c r="BF171" s="25">
        <f t="shared" si="27"/>
        <v>0.06910569105691057</v>
      </c>
      <c r="BG171" s="26">
        <f t="shared" si="28"/>
        <v>0.38636363636363635</v>
      </c>
      <c r="BH171" s="25">
        <f t="shared" si="34"/>
        <v>0.08211382113821138</v>
      </c>
      <c r="BI171" s="14"/>
      <c r="BJ171" s="14"/>
      <c r="BK171" s="11">
        <v>1.4648451837706642</v>
      </c>
      <c r="BL171" s="1">
        <f t="shared" si="19"/>
        <v>1.1012384741721595</v>
      </c>
      <c r="BM171" s="1">
        <f t="shared" si="20"/>
        <v>29.499999999999996</v>
      </c>
      <c r="BN171" s="1">
        <f t="shared" si="21"/>
        <v>1.916340888715585</v>
      </c>
      <c r="BO171" s="1">
        <f t="shared" si="22"/>
        <v>53.76301499302883</v>
      </c>
      <c r="BP171" s="21" t="s">
        <v>586</v>
      </c>
      <c r="BQ171" s="21" t="s">
        <v>587</v>
      </c>
      <c r="BR171" s="11">
        <f>((BQ171/0.512638)-1)*10000</f>
        <v>-0.93633324100173</v>
      </c>
      <c r="BS171" s="13" t="s">
        <v>588</v>
      </c>
      <c r="BT171" s="13" t="s">
        <v>589</v>
      </c>
      <c r="BU171" s="13" t="s">
        <v>590</v>
      </c>
      <c r="BV171" s="16"/>
      <c r="BW171" s="1">
        <f>AA171/2.5</f>
        <v>11.08</v>
      </c>
      <c r="BX171" s="1">
        <f>AB171/7.5</f>
        <v>6.666666666666667</v>
      </c>
      <c r="BY171" s="1">
        <f>AC171/1.32</f>
        <v>4.242424242424242</v>
      </c>
      <c r="BZ171" s="1">
        <f>AD171/7.4</f>
        <v>2.6216216216216215</v>
      </c>
      <c r="CA171" s="1">
        <f>AE171/2.63</f>
        <v>1.4714828897338403</v>
      </c>
      <c r="CB171" s="1">
        <f>AF171/1.02</f>
        <v>1.2352941176470589</v>
      </c>
      <c r="CC171" s="1">
        <f>AG171/3.68</f>
        <v>1.0978260869565217</v>
      </c>
      <c r="CD171" s="1">
        <f>AH171/0.67</f>
        <v>0.8059701492537313</v>
      </c>
      <c r="CE171" s="1">
        <f>AI171/4.55</f>
        <v>0.8131868131868133</v>
      </c>
      <c r="CF171" s="1">
        <f>AJ171/1.01</f>
        <v>0.7821782178217822</v>
      </c>
      <c r="CG171" s="1">
        <f>AK171/2.97</f>
        <v>0.7542087542087542</v>
      </c>
      <c r="CH171" s="1">
        <f>AL171/0.456</f>
        <v>0.6578947368421052</v>
      </c>
      <c r="CI171" s="1">
        <f>AM171/3.05</f>
        <v>0.7213114754098362</v>
      </c>
      <c r="CJ171" s="1">
        <f>AN171/0.455</f>
        <v>0.7252747252747253</v>
      </c>
      <c r="CK171" s="1">
        <f>AO171/28</f>
        <v>0.7857142857142857</v>
      </c>
      <c r="CL171" s="11">
        <f>CB171/10^(((17/18)*LOG(CA171))-((1/6)*LOG(BZ171))+((2/9)*LOG(CD171)))</f>
        <v>1.0566096407526104</v>
      </c>
      <c r="CM171" s="11">
        <f>CL171/CI171</f>
        <v>1.4648451837706642</v>
      </c>
    </row>
    <row r="172" spans="1:91" s="1" customFormat="1" ht="13.5">
      <c r="A172" s="29" t="s">
        <v>545</v>
      </c>
      <c r="B172" s="1">
        <v>-6.95</v>
      </c>
      <c r="C172" s="1">
        <v>129.14</v>
      </c>
      <c r="D172" s="1">
        <v>0</v>
      </c>
      <c r="E172" s="1">
        <v>2</v>
      </c>
      <c r="F172" s="1" t="s">
        <v>591</v>
      </c>
      <c r="G172" s="1">
        <v>58.43</v>
      </c>
      <c r="H172" s="1">
        <v>0.54</v>
      </c>
      <c r="I172" s="1">
        <v>18.59</v>
      </c>
      <c r="J172" s="14"/>
      <c r="K172" s="1">
        <v>6.109961306577882</v>
      </c>
      <c r="L172" s="14"/>
      <c r="M172" s="1">
        <v>0.17</v>
      </c>
      <c r="N172" s="1">
        <v>2.85</v>
      </c>
      <c r="O172" s="1">
        <v>7.36</v>
      </c>
      <c r="P172" s="1">
        <v>3.18</v>
      </c>
      <c r="Q172" s="1">
        <v>1.93</v>
      </c>
      <c r="R172" s="1">
        <v>0.15</v>
      </c>
      <c r="T172" s="1">
        <v>0.15</v>
      </c>
      <c r="U172" s="1">
        <f t="shared" si="30"/>
        <v>99.45996130657791</v>
      </c>
      <c r="V172" s="1">
        <v>68</v>
      </c>
      <c r="W172" s="1">
        <v>695</v>
      </c>
      <c r="X172" s="1">
        <v>8.1</v>
      </c>
      <c r="Y172" s="1">
        <v>539</v>
      </c>
      <c r="Z172" s="1">
        <v>109</v>
      </c>
      <c r="AA172" s="1">
        <v>29.3</v>
      </c>
      <c r="AB172" s="1">
        <v>50</v>
      </c>
      <c r="AC172" s="1">
        <v>5.8</v>
      </c>
      <c r="AD172" s="1">
        <v>21.2</v>
      </c>
      <c r="AE172" s="1">
        <v>4.07</v>
      </c>
      <c r="AF172" s="1">
        <v>1.18</v>
      </c>
      <c r="AG172" s="1">
        <v>4.25</v>
      </c>
      <c r="AH172" s="1">
        <v>0.57</v>
      </c>
      <c r="AI172" s="1">
        <v>3.78</v>
      </c>
      <c r="AJ172" s="1">
        <v>0.78</v>
      </c>
      <c r="AK172" s="1">
        <v>2.16</v>
      </c>
      <c r="AL172" s="1">
        <v>0.29</v>
      </c>
      <c r="AM172" s="1">
        <v>2.09</v>
      </c>
      <c r="AN172" s="1">
        <v>0.31</v>
      </c>
      <c r="AO172" s="1">
        <v>23</v>
      </c>
      <c r="AP172" s="1">
        <v>17.6</v>
      </c>
      <c r="AR172" s="1">
        <v>5.3</v>
      </c>
      <c r="AS172" s="1">
        <v>16.9</v>
      </c>
      <c r="AU172" s="1">
        <v>43</v>
      </c>
      <c r="AV172" s="1">
        <v>67</v>
      </c>
      <c r="AW172" s="1">
        <v>20.8</v>
      </c>
      <c r="AX172" s="1">
        <v>3.01</v>
      </c>
      <c r="AY172" s="1">
        <v>10.1</v>
      </c>
      <c r="AZ172" s="1">
        <v>2.7</v>
      </c>
      <c r="BA172" s="1">
        <v>0.43</v>
      </c>
      <c r="BB172" s="1">
        <v>3.18</v>
      </c>
      <c r="BC172" s="1">
        <f t="shared" si="31"/>
        <v>23.434782608695652</v>
      </c>
      <c r="BD172" s="1">
        <f t="shared" si="32"/>
        <v>4.944954128440367</v>
      </c>
      <c r="BE172" s="1">
        <f t="shared" si="33"/>
        <v>6.376146788990826</v>
      </c>
      <c r="BF172" s="25">
        <f t="shared" si="27"/>
        <v>0.07431192660550458</v>
      </c>
      <c r="BG172" s="26">
        <f t="shared" si="28"/>
        <v>0.3521739130434782</v>
      </c>
      <c r="BH172" s="25">
        <f t="shared" si="34"/>
        <v>0.09266055045871559</v>
      </c>
      <c r="BI172" s="14"/>
      <c r="BJ172" s="14"/>
      <c r="BK172" s="11">
        <v>1.380753716797915</v>
      </c>
      <c r="BL172" s="1">
        <f t="shared" si="19"/>
        <v>1.1136198969186288</v>
      </c>
      <c r="BM172" s="1">
        <f t="shared" si="20"/>
        <v>34.425925925925924</v>
      </c>
      <c r="BN172" s="1">
        <f t="shared" si="21"/>
        <v>2.1438460724834676</v>
      </c>
      <c r="BO172" s="1">
        <f t="shared" si="22"/>
        <v>50.96542730902467</v>
      </c>
      <c r="BP172" s="21" t="s">
        <v>592</v>
      </c>
      <c r="BQ172" s="21" t="s">
        <v>593</v>
      </c>
      <c r="BR172" s="11">
        <f>((BQ172/0.512638)-1)*10000</f>
        <v>-1.1704165512516074</v>
      </c>
      <c r="BS172" s="13" t="s">
        <v>594</v>
      </c>
      <c r="BT172" s="13" t="s">
        <v>595</v>
      </c>
      <c r="BU172" s="13" t="s">
        <v>596</v>
      </c>
      <c r="BV172" s="16"/>
      <c r="BW172" s="1">
        <f>AA172/2.5</f>
        <v>11.72</v>
      </c>
      <c r="BX172" s="1">
        <f>AB172/7.5</f>
        <v>6.666666666666667</v>
      </c>
      <c r="BY172" s="1">
        <f>AC172/1.32</f>
        <v>4.393939393939394</v>
      </c>
      <c r="BZ172" s="1">
        <f>AD172/7.4</f>
        <v>2.8648648648648645</v>
      </c>
      <c r="CA172" s="1">
        <f>AE172/2.63</f>
        <v>1.5475285171102664</v>
      </c>
      <c r="CB172" s="1">
        <f>AF172/1.02</f>
        <v>1.156862745098039</v>
      </c>
      <c r="CC172" s="1">
        <f>AG172/3.68</f>
        <v>1.154891304347826</v>
      </c>
      <c r="CD172" s="1">
        <f>AH172/0.67</f>
        <v>0.8507462686567163</v>
      </c>
      <c r="CE172" s="1">
        <f>AI172/4.55</f>
        <v>0.8307692307692307</v>
      </c>
      <c r="CF172" s="1">
        <f>AJ172/1.01</f>
        <v>0.7722772277227723</v>
      </c>
      <c r="CG172" s="1">
        <f>AK172/2.97</f>
        <v>0.7272727272727273</v>
      </c>
      <c r="CH172" s="1">
        <f>AL172/0.456</f>
        <v>0.6359649122807017</v>
      </c>
      <c r="CI172" s="1">
        <f>AM172/3.05</f>
        <v>0.6852459016393443</v>
      </c>
      <c r="CJ172" s="1">
        <f>AN172/0.455</f>
        <v>0.6813186813186813</v>
      </c>
      <c r="CK172" s="1">
        <f>AO172/28</f>
        <v>0.8214285714285714</v>
      </c>
      <c r="CL172" s="11">
        <f>CB172/10^(((17/18)*LOG(CA172))-((1/6)*LOG(BZ172))+((2/9)*LOG(CD172)))</f>
        <v>0.9461558256090631</v>
      </c>
      <c r="CM172" s="11">
        <f>CL172/CI172</f>
        <v>1.380753716797915</v>
      </c>
    </row>
    <row r="173" spans="1:91" s="1" customFormat="1" ht="13.5">
      <c r="A173" s="29" t="s">
        <v>597</v>
      </c>
      <c r="B173" s="1">
        <v>-6.71</v>
      </c>
      <c r="C173" s="1">
        <v>129.5</v>
      </c>
      <c r="D173" s="1">
        <v>0</v>
      </c>
      <c r="E173" s="1">
        <v>2</v>
      </c>
      <c r="F173" s="1" t="s">
        <v>598</v>
      </c>
      <c r="G173" s="1">
        <v>56.56</v>
      </c>
      <c r="H173" s="1">
        <v>0.64</v>
      </c>
      <c r="I173" s="1">
        <v>18.4</v>
      </c>
      <c r="J173" s="14"/>
      <c r="K173" s="1">
        <v>6.98</v>
      </c>
      <c r="L173" s="14"/>
      <c r="N173" s="1">
        <v>4.1</v>
      </c>
      <c r="O173" s="1">
        <v>8.98</v>
      </c>
      <c r="P173" s="1">
        <v>2.6</v>
      </c>
      <c r="Q173" s="1">
        <v>1.97</v>
      </c>
      <c r="R173" s="1">
        <v>0.11</v>
      </c>
      <c r="U173" s="1">
        <f>G173+H173+I173+K173+N173+O173+P173+Q173+R173</f>
        <v>100.33999999999999</v>
      </c>
      <c r="V173" s="1">
        <v>83.4</v>
      </c>
      <c r="W173" s="1">
        <v>680</v>
      </c>
      <c r="Y173" s="1">
        <v>412</v>
      </c>
      <c r="AX173" s="1">
        <v>8</v>
      </c>
      <c r="BC173" s="14"/>
      <c r="BD173" s="14"/>
      <c r="BE173" s="14"/>
      <c r="BF173" s="14"/>
      <c r="BG173" s="14"/>
      <c r="BH173" s="14"/>
      <c r="BI173" s="14"/>
      <c r="BJ173" s="14"/>
      <c r="BK173" s="14"/>
      <c r="BL173" s="1">
        <f t="shared" si="19"/>
        <v>1.235694037144482</v>
      </c>
      <c r="BM173" s="1">
        <f t="shared" si="20"/>
        <v>28.749999999999996</v>
      </c>
      <c r="BN173" s="1">
        <f t="shared" si="21"/>
        <v>1.702439024390244</v>
      </c>
      <c r="BO173" s="1">
        <f t="shared" si="22"/>
        <v>56.68870172174937</v>
      </c>
      <c r="BP173" s="21" t="s">
        <v>599</v>
      </c>
      <c r="BQ173" s="14"/>
      <c r="BR173" s="39"/>
      <c r="BS173" s="14"/>
      <c r="BT173" s="14"/>
      <c r="BU173" s="14"/>
      <c r="BV173" s="16"/>
      <c r="CL173" s="11"/>
      <c r="CM173" s="11"/>
    </row>
    <row r="174" spans="1:91" s="1" customFormat="1" ht="13.5">
      <c r="A174" s="29" t="s">
        <v>597</v>
      </c>
      <c r="B174" s="1">
        <v>-6.71</v>
      </c>
      <c r="C174" s="1">
        <v>129.5</v>
      </c>
      <c r="D174" s="1">
        <v>0</v>
      </c>
      <c r="E174" s="1">
        <v>2</v>
      </c>
      <c r="F174" s="1" t="s">
        <v>600</v>
      </c>
      <c r="G174" s="1">
        <v>57.04</v>
      </c>
      <c r="H174" s="1">
        <v>0.71</v>
      </c>
      <c r="I174" s="1">
        <v>18.08</v>
      </c>
      <c r="J174" s="14"/>
      <c r="K174" s="1">
        <v>7.12</v>
      </c>
      <c r="L174" s="14"/>
      <c r="N174" s="1">
        <v>3.6</v>
      </c>
      <c r="O174" s="1">
        <v>7.74</v>
      </c>
      <c r="P174" s="1">
        <v>2.84</v>
      </c>
      <c r="Q174" s="1">
        <v>2.21</v>
      </c>
      <c r="R174" s="1">
        <v>0.12</v>
      </c>
      <c r="U174" s="1">
        <f>G174+H174+I174+K174+N174+O174+P174+Q174+R174</f>
        <v>99.46</v>
      </c>
      <c r="V174" s="1">
        <v>90.3</v>
      </c>
      <c r="W174" s="1">
        <v>824</v>
      </c>
      <c r="Y174" s="1">
        <v>411</v>
      </c>
      <c r="AX174" s="1">
        <v>3.9</v>
      </c>
      <c r="BC174" s="14"/>
      <c r="BD174" s="14"/>
      <c r="BE174" s="14"/>
      <c r="BF174" s="14"/>
      <c r="BG174" s="14"/>
      <c r="BH174" s="14"/>
      <c r="BI174" s="14"/>
      <c r="BJ174" s="14"/>
      <c r="BK174" s="14"/>
      <c r="BL174" s="1">
        <f t="shared" si="19"/>
        <v>1.1690734884762426</v>
      </c>
      <c r="BM174" s="1">
        <f t="shared" si="20"/>
        <v>25.464788732394364</v>
      </c>
      <c r="BN174" s="1">
        <f t="shared" si="21"/>
        <v>1.9777777777777779</v>
      </c>
      <c r="BO174" s="1">
        <f t="shared" si="22"/>
        <v>52.97770860949376</v>
      </c>
      <c r="BP174" s="21" t="s">
        <v>601</v>
      </c>
      <c r="BQ174" s="14"/>
      <c r="BR174" s="39"/>
      <c r="BS174" s="14"/>
      <c r="BT174" s="14"/>
      <c r="BU174" s="14"/>
      <c r="BV174" s="16"/>
      <c r="CL174" s="11"/>
      <c r="CM174" s="11"/>
    </row>
    <row r="175" spans="1:91" s="1" customFormat="1" ht="13.5">
      <c r="A175" s="29" t="s">
        <v>597</v>
      </c>
      <c r="B175" s="1">
        <v>-6.71</v>
      </c>
      <c r="C175" s="1">
        <v>129.5</v>
      </c>
      <c r="D175" s="1">
        <v>0</v>
      </c>
      <c r="E175" s="1">
        <v>2</v>
      </c>
      <c r="F175" s="1" t="s">
        <v>602</v>
      </c>
      <c r="G175" s="1">
        <v>57</v>
      </c>
      <c r="H175" s="1">
        <v>0.66</v>
      </c>
      <c r="I175" s="1">
        <v>18.16</v>
      </c>
      <c r="J175" s="14"/>
      <c r="K175" s="1">
        <v>6.74</v>
      </c>
      <c r="L175" s="14"/>
      <c r="N175" s="1">
        <v>3.52</v>
      </c>
      <c r="O175" s="1">
        <v>7.93</v>
      </c>
      <c r="P175" s="1">
        <v>2.83</v>
      </c>
      <c r="Q175" s="1">
        <v>2.3</v>
      </c>
      <c r="R175" s="1">
        <v>0.13</v>
      </c>
      <c r="U175" s="1">
        <f>G175+H175+I175+K175+N175+O175+P175+Q175+R175</f>
        <v>99.26999999999998</v>
      </c>
      <c r="V175" s="1">
        <v>90.1</v>
      </c>
      <c r="W175" s="1">
        <v>744</v>
      </c>
      <c r="Y175" s="1">
        <v>421</v>
      </c>
      <c r="AX175" s="1">
        <v>4.4</v>
      </c>
      <c r="BC175" s="14"/>
      <c r="BD175" s="14"/>
      <c r="BE175" s="14"/>
      <c r="BF175" s="14"/>
      <c r="BG175" s="14"/>
      <c r="BH175" s="14"/>
      <c r="BI175" s="14"/>
      <c r="BJ175" s="14"/>
      <c r="BK175" s="14"/>
      <c r="BL175" s="1">
        <f t="shared" si="19"/>
        <v>1.1874046616315486</v>
      </c>
      <c r="BM175" s="1">
        <f t="shared" si="20"/>
        <v>27.515151515151516</v>
      </c>
      <c r="BN175" s="1">
        <f t="shared" si="21"/>
        <v>1.9147727272727273</v>
      </c>
      <c r="BO175" s="1">
        <f t="shared" si="22"/>
        <v>53.78336457441266</v>
      </c>
      <c r="BP175" s="21" t="s">
        <v>603</v>
      </c>
      <c r="BQ175" s="14"/>
      <c r="BR175" s="39"/>
      <c r="BS175" s="14"/>
      <c r="BT175" s="14"/>
      <c r="BU175" s="14"/>
      <c r="BV175" s="16"/>
      <c r="CL175" s="11"/>
      <c r="CM175" s="11"/>
    </row>
    <row r="176" spans="1:91" s="1" customFormat="1" ht="13.5">
      <c r="A176" s="29" t="s">
        <v>597</v>
      </c>
      <c r="B176" s="1">
        <v>-6.71</v>
      </c>
      <c r="C176" s="1">
        <v>129.5</v>
      </c>
      <c r="D176" s="1">
        <v>0</v>
      </c>
      <c r="E176" s="1">
        <v>2</v>
      </c>
      <c r="F176" s="1" t="s">
        <v>604</v>
      </c>
      <c r="G176" s="1">
        <v>56.41</v>
      </c>
      <c r="H176" s="1">
        <v>0.64</v>
      </c>
      <c r="I176" s="1">
        <v>18.47</v>
      </c>
      <c r="J176" s="14"/>
      <c r="K176" s="1">
        <v>6.77</v>
      </c>
      <c r="L176" s="14"/>
      <c r="N176" s="1">
        <v>3.9</v>
      </c>
      <c r="O176" s="1">
        <v>8.82</v>
      </c>
      <c r="P176" s="1">
        <v>2.56</v>
      </c>
      <c r="Q176" s="1">
        <v>2.09</v>
      </c>
      <c r="R176" s="1">
        <v>0.11</v>
      </c>
      <c r="U176" s="1">
        <f>G176+H176+I176+K176+N176+O176+P176+Q176+R176</f>
        <v>99.77</v>
      </c>
      <c r="V176" s="1">
        <v>82.1</v>
      </c>
      <c r="W176" s="1">
        <v>680</v>
      </c>
      <c r="Y176" s="1">
        <v>419</v>
      </c>
      <c r="AX176" s="1">
        <v>2.8</v>
      </c>
      <c r="BC176" s="14"/>
      <c r="BD176" s="14"/>
      <c r="BE176" s="14"/>
      <c r="BF176" s="14"/>
      <c r="BG176" s="14"/>
      <c r="BH176" s="14"/>
      <c r="BI176" s="14"/>
      <c r="BJ176" s="14"/>
      <c r="BK176" s="14"/>
      <c r="BL176" s="1">
        <f t="shared" si="19"/>
        <v>1.218730486631334</v>
      </c>
      <c r="BM176" s="1">
        <f t="shared" si="20"/>
        <v>28.859374999999996</v>
      </c>
      <c r="BN176" s="1">
        <f t="shared" si="21"/>
        <v>1.7358974358974357</v>
      </c>
      <c r="BO176" s="1">
        <f t="shared" si="22"/>
        <v>56.21023650939687</v>
      </c>
      <c r="BP176" s="21" t="s">
        <v>605</v>
      </c>
      <c r="BQ176" s="14"/>
      <c r="BR176" s="39"/>
      <c r="BS176" s="14"/>
      <c r="BT176" s="14"/>
      <c r="BU176" s="14"/>
      <c r="BV176" s="16"/>
      <c r="CL176" s="11"/>
      <c r="CM176" s="11"/>
    </row>
    <row r="177" spans="1:91" s="1" customFormat="1" ht="13.5">
      <c r="A177" s="29" t="s">
        <v>597</v>
      </c>
      <c r="B177" s="1">
        <v>-6.71</v>
      </c>
      <c r="C177" s="1">
        <v>129.5</v>
      </c>
      <c r="D177" s="1">
        <v>0</v>
      </c>
      <c r="E177" s="1">
        <v>2</v>
      </c>
      <c r="F177" s="1" t="s">
        <v>606</v>
      </c>
      <c r="G177" s="1">
        <v>57.56</v>
      </c>
      <c r="H177" s="1">
        <v>0.71</v>
      </c>
      <c r="I177" s="1">
        <v>17.98</v>
      </c>
      <c r="J177" s="14"/>
      <c r="K177" s="1">
        <v>7.03</v>
      </c>
      <c r="L177" s="14"/>
      <c r="N177" s="1">
        <v>3.68</v>
      </c>
      <c r="O177" s="1">
        <v>8.1</v>
      </c>
      <c r="P177" s="1">
        <v>2.78</v>
      </c>
      <c r="Q177" s="1">
        <v>2.2</v>
      </c>
      <c r="R177" s="1">
        <v>0.11</v>
      </c>
      <c r="U177" s="1">
        <f>G177+H177+I177+K177+N177+O177+P177+Q177+R177</f>
        <v>100.15</v>
      </c>
      <c r="V177" s="1">
        <v>86.1</v>
      </c>
      <c r="W177" s="1">
        <v>752</v>
      </c>
      <c r="Y177" s="1">
        <v>388</v>
      </c>
      <c r="AX177" s="1">
        <v>3.3</v>
      </c>
      <c r="BC177" s="14"/>
      <c r="BD177" s="14"/>
      <c r="BE177" s="14"/>
      <c r="BF177" s="14"/>
      <c r="BG177" s="14"/>
      <c r="BH177" s="14"/>
      <c r="BI177" s="14"/>
      <c r="BJ177" s="14"/>
      <c r="BK177" s="14"/>
      <c r="BL177" s="1">
        <f t="shared" si="19"/>
        <v>1.2058876062811559</v>
      </c>
      <c r="BM177" s="1">
        <f t="shared" si="20"/>
        <v>25.323943661971832</v>
      </c>
      <c r="BN177" s="1">
        <f t="shared" si="21"/>
        <v>1.9103260869565217</v>
      </c>
      <c r="BO177" s="1">
        <f t="shared" si="22"/>
        <v>53.84115121280374</v>
      </c>
      <c r="BP177" s="21" t="s">
        <v>607</v>
      </c>
      <c r="BQ177" s="14"/>
      <c r="BR177" s="39"/>
      <c r="BS177" s="14"/>
      <c r="BT177" s="14"/>
      <c r="BU177" s="14"/>
      <c r="BV177" s="16"/>
      <c r="CL177" s="11"/>
      <c r="CM177" s="11"/>
    </row>
    <row r="178" spans="1:91" s="1" customFormat="1" ht="13.5">
      <c r="A178" s="29" t="s">
        <v>597</v>
      </c>
      <c r="B178" s="1">
        <v>-6.71</v>
      </c>
      <c r="C178" s="1">
        <v>129.5</v>
      </c>
      <c r="D178" s="1">
        <v>0</v>
      </c>
      <c r="E178" s="1">
        <v>2</v>
      </c>
      <c r="F178" s="1" t="s">
        <v>608</v>
      </c>
      <c r="G178" s="1">
        <v>57.92</v>
      </c>
      <c r="H178" s="1">
        <v>0.62</v>
      </c>
      <c r="I178" s="1">
        <v>18.45</v>
      </c>
      <c r="J178" s="14"/>
      <c r="K178" s="1">
        <v>6.424907765679834</v>
      </c>
      <c r="L178" s="14"/>
      <c r="M178" s="1">
        <v>0.16</v>
      </c>
      <c r="N178" s="1">
        <v>3.08</v>
      </c>
      <c r="O178" s="1">
        <v>7.61</v>
      </c>
      <c r="P178" s="1">
        <v>2.76</v>
      </c>
      <c r="Q178" s="1">
        <v>2.17</v>
      </c>
      <c r="R178" s="1">
        <v>0.09</v>
      </c>
      <c r="T178" s="1">
        <v>1.69</v>
      </c>
      <c r="U178" s="1">
        <f aca="true" t="shared" si="35" ref="U178:U196">G178+H178+I178+K178+M178+N178+O178+P178+Q178+R178+T178</f>
        <v>100.97490776567983</v>
      </c>
      <c r="V178" s="1">
        <v>87</v>
      </c>
      <c r="W178" s="1">
        <v>742</v>
      </c>
      <c r="X178" s="1">
        <v>4.99</v>
      </c>
      <c r="Y178" s="1">
        <v>368</v>
      </c>
      <c r="Z178" s="1">
        <v>136</v>
      </c>
      <c r="AA178" s="1">
        <v>20.8</v>
      </c>
      <c r="AB178" s="1">
        <v>38</v>
      </c>
      <c r="AC178" s="1">
        <v>4.68</v>
      </c>
      <c r="AD178" s="1">
        <v>18.1</v>
      </c>
      <c r="AE178" s="1">
        <v>4.1</v>
      </c>
      <c r="AF178" s="1">
        <v>1.11</v>
      </c>
      <c r="AG178" s="1">
        <v>4.89</v>
      </c>
      <c r="AH178" s="1">
        <v>0.7</v>
      </c>
      <c r="AI178" s="1">
        <v>4.95</v>
      </c>
      <c r="AJ178" s="1">
        <v>1.11</v>
      </c>
      <c r="AK178" s="1">
        <v>3.14</v>
      </c>
      <c r="AL178" s="1">
        <v>0.42</v>
      </c>
      <c r="AM178" s="1">
        <v>3.02</v>
      </c>
      <c r="AN178" s="1">
        <v>0.45</v>
      </c>
      <c r="AO178" s="1">
        <v>32</v>
      </c>
      <c r="AP178" s="1">
        <v>24.2</v>
      </c>
      <c r="AR178" s="1">
        <v>12.5</v>
      </c>
      <c r="AS178" s="1">
        <v>23.5</v>
      </c>
      <c r="AU178" s="1">
        <v>59</v>
      </c>
      <c r="AV178" s="1">
        <v>65</v>
      </c>
      <c r="AW178" s="1">
        <v>27.5</v>
      </c>
      <c r="AX178" s="1">
        <v>7.1</v>
      </c>
      <c r="AY178" s="1">
        <v>8.99</v>
      </c>
      <c r="AZ178" s="1">
        <v>2.5</v>
      </c>
      <c r="BB178" s="1">
        <v>3.85</v>
      </c>
      <c r="BC178" s="1">
        <f aca="true" t="shared" si="36" ref="BC178:BC196">Y178/AO178</f>
        <v>11.5</v>
      </c>
      <c r="BD178" s="1">
        <f aca="true" t="shared" si="37" ref="BD178:BD196">Y178/Z178</f>
        <v>2.7058823529411766</v>
      </c>
      <c r="BE178" s="1">
        <f aca="true" t="shared" si="38" ref="BE178:BE196">W178/Z178</f>
        <v>5.455882352941177</v>
      </c>
      <c r="BF178" s="25">
        <f t="shared" si="27"/>
        <v>0.036691176470588234</v>
      </c>
      <c r="BG178" s="26">
        <f t="shared" si="28"/>
        <v>0.1559375</v>
      </c>
      <c r="BH178" s="25">
        <f t="shared" si="34"/>
        <v>0.06610294117647059</v>
      </c>
      <c r="BI178" s="14"/>
      <c r="BJ178" s="14"/>
      <c r="BK178" s="11">
        <v>0.8306422632274563</v>
      </c>
      <c r="BL178" s="1">
        <f t="shared" si="19"/>
        <v>1.1233377991743991</v>
      </c>
      <c r="BM178" s="1">
        <f t="shared" si="20"/>
        <v>29.758064516129032</v>
      </c>
      <c r="BN178" s="1">
        <f t="shared" si="21"/>
        <v>2.086009014831115</v>
      </c>
      <c r="BO178" s="1">
        <f t="shared" si="22"/>
        <v>51.64866861944938</v>
      </c>
      <c r="BP178" s="21" t="s">
        <v>609</v>
      </c>
      <c r="BQ178" s="21" t="s">
        <v>610</v>
      </c>
      <c r="BR178" s="11">
        <f>((BQ178/0.512638)-1)*10000</f>
        <v>-0.1755624826882407</v>
      </c>
      <c r="BS178" s="13" t="s">
        <v>611</v>
      </c>
      <c r="BT178" s="13" t="s">
        <v>612</v>
      </c>
      <c r="BU178" s="13" t="s">
        <v>613</v>
      </c>
      <c r="BV178" s="16"/>
      <c r="BW178" s="1">
        <f>AA178/2.5</f>
        <v>8.32</v>
      </c>
      <c r="BX178" s="1">
        <f>AB178/7.5</f>
        <v>5.066666666666666</v>
      </c>
      <c r="BY178" s="1">
        <f>AC178/1.32</f>
        <v>3.545454545454545</v>
      </c>
      <c r="BZ178" s="1">
        <f>AD178/7.4</f>
        <v>2.445945945945946</v>
      </c>
      <c r="CA178" s="1">
        <f>AE178/2.63</f>
        <v>1.55893536121673</v>
      </c>
      <c r="CB178" s="1">
        <f>AF178/1.02</f>
        <v>1.0882352941176472</v>
      </c>
      <c r="CC178" s="1">
        <f>AG178/3.68</f>
        <v>1.328804347826087</v>
      </c>
      <c r="CD178" s="1">
        <f>AH178/0.67</f>
        <v>1.044776119402985</v>
      </c>
      <c r="CE178" s="1">
        <f>AI178/4.55</f>
        <v>1.087912087912088</v>
      </c>
      <c r="CF178" s="1">
        <f>AJ178/1.01</f>
        <v>1.099009900990099</v>
      </c>
      <c r="CG178" s="1">
        <f>AK178/2.97</f>
        <v>1.0572390572390573</v>
      </c>
      <c r="CH178" s="1">
        <f>AL178/0.456</f>
        <v>0.9210526315789473</v>
      </c>
      <c r="CI178" s="1">
        <f>AM178/3.05</f>
        <v>0.9901639344262295</v>
      </c>
      <c r="CJ178" s="1">
        <f>AN178/0.455</f>
        <v>0.989010989010989</v>
      </c>
      <c r="CK178" s="1">
        <f>AO178/28</f>
        <v>1.1428571428571428</v>
      </c>
      <c r="CL178" s="11">
        <f>CB178/10^(((17/18)*LOG(CA178))-((1/6)*LOG(BZ178))+((2/9)*LOG(CD178)))</f>
        <v>0.8224720114580059</v>
      </c>
      <c r="CM178" s="11">
        <f>CL178/CI178</f>
        <v>0.8306422632274563</v>
      </c>
    </row>
    <row r="179" spans="1:91" s="1" customFormat="1" ht="13.5">
      <c r="A179" s="29" t="s">
        <v>597</v>
      </c>
      <c r="B179" s="1">
        <v>-6.71</v>
      </c>
      <c r="C179" s="1">
        <v>129.5</v>
      </c>
      <c r="D179" s="1">
        <v>0</v>
      </c>
      <c r="E179" s="1">
        <v>2</v>
      </c>
      <c r="F179" s="1" t="s">
        <v>614</v>
      </c>
      <c r="G179" s="1">
        <v>57.77</v>
      </c>
      <c r="H179" s="1">
        <v>0.71</v>
      </c>
      <c r="I179" s="1">
        <v>17.39</v>
      </c>
      <c r="J179" s="14"/>
      <c r="K179" s="1">
        <v>7.558715018446865</v>
      </c>
      <c r="L179" s="14"/>
      <c r="M179" s="1">
        <v>0.22</v>
      </c>
      <c r="N179" s="1">
        <v>3.13</v>
      </c>
      <c r="O179" s="1">
        <v>7.71</v>
      </c>
      <c r="P179" s="1">
        <v>2.86</v>
      </c>
      <c r="Q179" s="1">
        <v>1.72</v>
      </c>
      <c r="R179" s="1">
        <v>0.08</v>
      </c>
      <c r="T179" s="1">
        <v>0.66</v>
      </c>
      <c r="U179" s="1">
        <f t="shared" si="35"/>
        <v>99.80871501844685</v>
      </c>
      <c r="V179" s="1">
        <v>71</v>
      </c>
      <c r="W179" s="1">
        <v>524</v>
      </c>
      <c r="X179" s="1">
        <v>3.82</v>
      </c>
      <c r="Y179" s="1">
        <v>275</v>
      </c>
      <c r="Z179" s="1">
        <v>105</v>
      </c>
      <c r="AO179" s="1">
        <v>29</v>
      </c>
      <c r="AU179" s="1">
        <v>56</v>
      </c>
      <c r="AV179" s="1">
        <v>71</v>
      </c>
      <c r="AW179" s="1">
        <v>18</v>
      </c>
      <c r="BC179" s="1">
        <f t="shared" si="36"/>
        <v>9.482758620689655</v>
      </c>
      <c r="BD179" s="1">
        <f t="shared" si="37"/>
        <v>2.619047619047619</v>
      </c>
      <c r="BE179" s="1">
        <f t="shared" si="38"/>
        <v>4.9904761904761905</v>
      </c>
      <c r="BF179" s="25">
        <f t="shared" si="27"/>
        <v>0.03638095238095238</v>
      </c>
      <c r="BG179" s="26">
        <f t="shared" si="28"/>
        <v>0.1317241379310345</v>
      </c>
      <c r="BH179" s="14"/>
      <c r="BI179" s="14"/>
      <c r="BJ179" s="14"/>
      <c r="BK179" s="14"/>
      <c r="BL179" s="1">
        <f t="shared" si="19"/>
        <v>1.1837154997100452</v>
      </c>
      <c r="BM179" s="1">
        <f t="shared" si="20"/>
        <v>24.492957746478876</v>
      </c>
      <c r="BN179" s="1">
        <f t="shared" si="21"/>
        <v>2.4149249260213628</v>
      </c>
      <c r="BO179" s="1">
        <f t="shared" si="22"/>
        <v>47.989962321406665</v>
      </c>
      <c r="BP179" s="14"/>
      <c r="BQ179" s="14"/>
      <c r="BR179" s="39"/>
      <c r="BS179" s="14"/>
      <c r="BT179" s="14"/>
      <c r="BU179" s="14"/>
      <c r="BV179" s="16"/>
      <c r="CK179" s="1">
        <f>AO179/28</f>
        <v>1.0357142857142858</v>
      </c>
      <c r="CL179" s="11"/>
      <c r="CM179" s="11"/>
    </row>
    <row r="180" spans="1:91" s="1" customFormat="1" ht="13.5">
      <c r="A180" s="29" t="s">
        <v>597</v>
      </c>
      <c r="B180" s="1">
        <v>-6.71</v>
      </c>
      <c r="C180" s="1">
        <v>129.5</v>
      </c>
      <c r="D180" s="1">
        <v>0</v>
      </c>
      <c r="E180" s="1">
        <v>2</v>
      </c>
      <c r="F180" s="1" t="s">
        <v>615</v>
      </c>
      <c r="G180" s="1">
        <v>58.89</v>
      </c>
      <c r="H180" s="1">
        <v>0.6</v>
      </c>
      <c r="I180" s="1">
        <v>18.51</v>
      </c>
      <c r="J180" s="14"/>
      <c r="K180" s="1">
        <v>6.13695671735805</v>
      </c>
      <c r="L180" s="14"/>
      <c r="M180" s="1">
        <v>0.15</v>
      </c>
      <c r="N180" s="1">
        <v>2.67</v>
      </c>
      <c r="O180" s="1">
        <v>6.69</v>
      </c>
      <c r="P180" s="1">
        <v>3.09</v>
      </c>
      <c r="Q180" s="1">
        <v>2.49</v>
      </c>
      <c r="R180" s="1">
        <v>0.09</v>
      </c>
      <c r="T180" s="1">
        <v>1.12</v>
      </c>
      <c r="U180" s="1">
        <f t="shared" si="35"/>
        <v>100.43695671735806</v>
      </c>
      <c r="V180" s="1">
        <v>95</v>
      </c>
      <c r="W180" s="1">
        <v>767</v>
      </c>
      <c r="X180" s="1">
        <v>5.7</v>
      </c>
      <c r="Y180" s="1">
        <v>336</v>
      </c>
      <c r="Z180" s="1">
        <v>146</v>
      </c>
      <c r="AO180" s="1">
        <v>38</v>
      </c>
      <c r="AU180" s="1">
        <v>43</v>
      </c>
      <c r="AV180" s="1">
        <v>54</v>
      </c>
      <c r="AW180" s="1">
        <v>18</v>
      </c>
      <c r="BC180" s="1">
        <f t="shared" si="36"/>
        <v>8.842105263157896</v>
      </c>
      <c r="BD180" s="1">
        <f t="shared" si="37"/>
        <v>2.3013698630136985</v>
      </c>
      <c r="BE180" s="1">
        <f t="shared" si="38"/>
        <v>5.2534246575342465</v>
      </c>
      <c r="BF180" s="25">
        <f t="shared" si="27"/>
        <v>0.03904109589041096</v>
      </c>
      <c r="BG180" s="26">
        <f t="shared" si="28"/>
        <v>0.15</v>
      </c>
      <c r="BH180" s="14"/>
      <c r="BI180" s="14"/>
      <c r="BJ180" s="14"/>
      <c r="BK180" s="14"/>
      <c r="BL180" s="1">
        <f t="shared" si="19"/>
        <v>1.0773704542313691</v>
      </c>
      <c r="BM180" s="1">
        <f t="shared" si="20"/>
        <v>30.850000000000005</v>
      </c>
      <c r="BN180" s="1">
        <f t="shared" si="21"/>
        <v>2.298485661931854</v>
      </c>
      <c r="BO180" s="1">
        <f t="shared" si="22"/>
        <v>49.22438323075991</v>
      </c>
      <c r="BP180" s="14"/>
      <c r="BQ180" s="14"/>
      <c r="BR180" s="39"/>
      <c r="BS180" s="14"/>
      <c r="BT180" s="14"/>
      <c r="BU180" s="14"/>
      <c r="BV180" s="16"/>
      <c r="CK180" s="1">
        <f>AO180/28</f>
        <v>1.3571428571428572</v>
      </c>
      <c r="CL180" s="11"/>
      <c r="CM180" s="11"/>
    </row>
    <row r="181" spans="1:91" s="1" customFormat="1" ht="13.5">
      <c r="A181" s="29" t="s">
        <v>597</v>
      </c>
      <c r="B181" s="1">
        <v>-6.71</v>
      </c>
      <c r="C181" s="1">
        <v>129.5</v>
      </c>
      <c r="D181" s="1">
        <v>0</v>
      </c>
      <c r="E181" s="1">
        <v>2</v>
      </c>
      <c r="F181" s="1" t="s">
        <v>616</v>
      </c>
      <c r="G181" s="1">
        <v>62.53</v>
      </c>
      <c r="H181" s="1">
        <v>0.53</v>
      </c>
      <c r="I181" s="1">
        <v>16.34</v>
      </c>
      <c r="J181" s="14"/>
      <c r="K181" s="1">
        <v>5.723027085395484</v>
      </c>
      <c r="L181" s="14"/>
      <c r="M181" s="1">
        <v>0.17</v>
      </c>
      <c r="N181" s="1">
        <v>2.37</v>
      </c>
      <c r="O181" s="1">
        <v>5.81</v>
      </c>
      <c r="P181" s="1">
        <v>3.16</v>
      </c>
      <c r="Q181" s="1">
        <v>2.64</v>
      </c>
      <c r="R181" s="1">
        <v>0.09</v>
      </c>
      <c r="T181" s="1">
        <v>1.27</v>
      </c>
      <c r="U181" s="1">
        <f t="shared" si="35"/>
        <v>100.6330270853955</v>
      </c>
      <c r="V181" s="1">
        <v>118</v>
      </c>
      <c r="W181" s="1">
        <v>880</v>
      </c>
      <c r="X181" s="1">
        <v>4</v>
      </c>
      <c r="Y181" s="1">
        <v>317</v>
      </c>
      <c r="Z181" s="1">
        <v>124</v>
      </c>
      <c r="AA181" s="1">
        <v>23.2</v>
      </c>
      <c r="AB181" s="1">
        <v>33</v>
      </c>
      <c r="AE181" s="1">
        <v>2.86</v>
      </c>
      <c r="AF181" s="1">
        <v>0.75</v>
      </c>
      <c r="AH181" s="1">
        <v>0.49</v>
      </c>
      <c r="AM181" s="1">
        <v>2.1</v>
      </c>
      <c r="AO181" s="1">
        <v>23</v>
      </c>
      <c r="AP181" s="1">
        <v>17.5</v>
      </c>
      <c r="AR181" s="1">
        <v>5.3</v>
      </c>
      <c r="AS181" s="1">
        <v>16.1</v>
      </c>
      <c r="AU181" s="1">
        <v>38</v>
      </c>
      <c r="AV181" s="1">
        <v>61</v>
      </c>
      <c r="AW181" s="1">
        <v>28</v>
      </c>
      <c r="AX181" s="1">
        <v>12.8</v>
      </c>
      <c r="AY181" s="1">
        <v>12.8</v>
      </c>
      <c r="BA181" s="1">
        <v>0.36</v>
      </c>
      <c r="BB181" s="1">
        <v>3.53</v>
      </c>
      <c r="BC181" s="1">
        <f t="shared" si="36"/>
        <v>13.782608695652174</v>
      </c>
      <c r="BD181" s="1">
        <f t="shared" si="37"/>
        <v>2.556451612903226</v>
      </c>
      <c r="BE181" s="1">
        <f t="shared" si="38"/>
        <v>7.096774193548387</v>
      </c>
      <c r="BF181" s="25">
        <f t="shared" si="27"/>
        <v>0.03225806451612903</v>
      </c>
      <c r="BG181" s="26">
        <f t="shared" si="28"/>
        <v>0.17391304347826086</v>
      </c>
      <c r="BH181" s="25">
        <f t="shared" si="34"/>
        <v>0.1032258064516129</v>
      </c>
      <c r="BI181" s="14"/>
      <c r="BJ181" s="14"/>
      <c r="BK181" s="11">
        <v>1.1207366931011675</v>
      </c>
      <c r="BL181" s="1">
        <f t="shared" si="19"/>
        <v>1.1395141605997796</v>
      </c>
      <c r="BM181" s="1">
        <f t="shared" si="20"/>
        <v>30.830188679245282</v>
      </c>
      <c r="BN181" s="1">
        <f t="shared" si="21"/>
        <v>2.414779360926364</v>
      </c>
      <c r="BO181" s="1">
        <f t="shared" si="22"/>
        <v>47.99146686510763</v>
      </c>
      <c r="BP181" s="21" t="s">
        <v>617</v>
      </c>
      <c r="BQ181" s="14"/>
      <c r="BR181" s="39"/>
      <c r="BS181" s="14"/>
      <c r="BT181" s="14"/>
      <c r="BU181" s="14"/>
      <c r="BV181" s="16"/>
      <c r="BW181" s="1">
        <f>AA181/2.5</f>
        <v>9.28</v>
      </c>
      <c r="BX181" s="1">
        <f>AB181/7.5</f>
        <v>4.4</v>
      </c>
      <c r="CA181" s="1">
        <f>AE181/2.63</f>
        <v>1.0874524714828897</v>
      </c>
      <c r="CB181" s="1">
        <f>AF181/1.02</f>
        <v>0.7352941176470588</v>
      </c>
      <c r="CD181" s="1">
        <f>AH181/0.67</f>
        <v>0.7313432835820894</v>
      </c>
      <c r="CI181" s="1">
        <f>AM181/3.05</f>
        <v>0.6885245901639345</v>
      </c>
      <c r="CK181" s="1">
        <f>AO181/28</f>
        <v>0.8214285714285714</v>
      </c>
      <c r="CL181" s="11">
        <f>CB181/10^(((0.667)*LOG(CA181))+((0.333)*LOG(CD181)))</f>
        <v>0.7716547722991646</v>
      </c>
      <c r="CM181" s="11">
        <f>CL181/CI181</f>
        <v>1.1207366931011675</v>
      </c>
    </row>
    <row r="182" spans="1:91" s="1" customFormat="1" ht="13.5">
      <c r="A182" s="29" t="s">
        <v>597</v>
      </c>
      <c r="B182" s="1">
        <v>-6.71</v>
      </c>
      <c r="C182" s="1">
        <v>129.5</v>
      </c>
      <c r="D182" s="1">
        <v>0</v>
      </c>
      <c r="E182" s="1">
        <v>2</v>
      </c>
      <c r="F182" s="1" t="s">
        <v>618</v>
      </c>
      <c r="G182" s="1">
        <v>53.44</v>
      </c>
      <c r="H182" s="1">
        <v>0.75</v>
      </c>
      <c r="I182" s="1">
        <v>18.49</v>
      </c>
      <c r="J182" s="14"/>
      <c r="K182" s="1">
        <v>8.413569693152164</v>
      </c>
      <c r="L182" s="14"/>
      <c r="M182" s="1">
        <v>0.22</v>
      </c>
      <c r="N182" s="1">
        <v>4.44</v>
      </c>
      <c r="O182" s="1">
        <v>9.15</v>
      </c>
      <c r="P182" s="1">
        <v>2.41</v>
      </c>
      <c r="Q182" s="1">
        <v>1.65</v>
      </c>
      <c r="R182" s="1">
        <v>0.1</v>
      </c>
      <c r="T182" s="1">
        <v>0.81</v>
      </c>
      <c r="U182" s="1">
        <f t="shared" si="35"/>
        <v>99.87356969315216</v>
      </c>
      <c r="V182" s="1">
        <v>62</v>
      </c>
      <c r="W182" s="1">
        <v>489</v>
      </c>
      <c r="Y182" s="1">
        <v>406</v>
      </c>
      <c r="Z182" s="1">
        <v>83</v>
      </c>
      <c r="AA182" s="1">
        <v>11.2</v>
      </c>
      <c r="AB182" s="1">
        <v>24.3</v>
      </c>
      <c r="AD182" s="1">
        <v>9.67</v>
      </c>
      <c r="AE182" s="1">
        <v>2.41</v>
      </c>
      <c r="AF182" s="1">
        <v>0.86</v>
      </c>
      <c r="AH182" s="1">
        <v>0.52</v>
      </c>
      <c r="AM182" s="1">
        <v>1.86</v>
      </c>
      <c r="AO182" s="1">
        <v>20</v>
      </c>
      <c r="AP182" s="1">
        <v>33</v>
      </c>
      <c r="AR182" s="1">
        <v>12.4</v>
      </c>
      <c r="AS182" s="1">
        <v>28.3</v>
      </c>
      <c r="AU182" s="1">
        <v>32</v>
      </c>
      <c r="AV182" s="1">
        <v>75</v>
      </c>
      <c r="AW182" s="1">
        <v>14</v>
      </c>
      <c r="AX182" s="1">
        <v>6.2</v>
      </c>
      <c r="AY182" s="1">
        <v>4.76</v>
      </c>
      <c r="AZ182" s="1">
        <v>1.53</v>
      </c>
      <c r="BB182" s="1">
        <v>2.07</v>
      </c>
      <c r="BC182" s="1">
        <f t="shared" si="36"/>
        <v>20.3</v>
      </c>
      <c r="BD182" s="1">
        <f t="shared" si="37"/>
        <v>4.891566265060241</v>
      </c>
      <c r="BE182" s="1">
        <f t="shared" si="38"/>
        <v>5.891566265060241</v>
      </c>
      <c r="BF182" s="14"/>
      <c r="BG182" s="14"/>
      <c r="BH182" s="25">
        <f t="shared" si="34"/>
        <v>0.057349397590361444</v>
      </c>
      <c r="BI182" s="14"/>
      <c r="BJ182" s="14"/>
      <c r="BK182" s="11">
        <v>1.66089543437816</v>
      </c>
      <c r="BL182" s="1">
        <f t="shared" si="19"/>
        <v>1.2107578515052972</v>
      </c>
      <c r="BM182" s="1">
        <f t="shared" si="20"/>
        <v>24.653333333333332</v>
      </c>
      <c r="BN182" s="1">
        <f t="shared" si="21"/>
        <v>1.894948129088325</v>
      </c>
      <c r="BO182" s="1">
        <f t="shared" si="22"/>
        <v>54.04195745103002</v>
      </c>
      <c r="BP182" s="21" t="s">
        <v>619</v>
      </c>
      <c r="BQ182" s="21" t="s">
        <v>620</v>
      </c>
      <c r="BR182" s="11">
        <f>((BQ182/0.512638)-1)*10000</f>
        <v>0.7802777008314443</v>
      </c>
      <c r="BS182" s="13" t="s">
        <v>621</v>
      </c>
      <c r="BT182" s="13" t="s">
        <v>612</v>
      </c>
      <c r="BU182" s="13" t="s">
        <v>622</v>
      </c>
      <c r="BV182" s="16"/>
      <c r="BW182" s="1">
        <f>AA182/2.5</f>
        <v>4.4799999999999995</v>
      </c>
      <c r="BX182" s="1">
        <f>AB182/7.5</f>
        <v>3.24</v>
      </c>
      <c r="BZ182" s="1">
        <f>AD182/7.4</f>
        <v>1.3067567567567566</v>
      </c>
      <c r="CA182" s="1">
        <f>AE182/2.63</f>
        <v>0.9163498098859316</v>
      </c>
      <c r="CB182" s="1">
        <f>AF182/1.02</f>
        <v>0.8431372549019608</v>
      </c>
      <c r="CD182" s="1">
        <f>AH182/0.67</f>
        <v>0.7761194029850746</v>
      </c>
      <c r="CI182" s="1">
        <f>AM182/3.05</f>
        <v>0.6098360655737706</v>
      </c>
      <c r="CK182" s="1">
        <f>AO182/28</f>
        <v>0.7142857142857143</v>
      </c>
      <c r="CL182" s="11">
        <f>CB182/10^(((17/18)*LOG(CA182))-((1/6)*LOG(BZ182))+((2/9)*LOG(CD182)))</f>
        <v>1.0128739370306157</v>
      </c>
      <c r="CM182" s="11">
        <f>CL182/CI182</f>
        <v>1.66089543437816</v>
      </c>
    </row>
    <row r="183" spans="1:91" s="1" customFormat="1" ht="13.5">
      <c r="A183" s="29" t="s">
        <v>597</v>
      </c>
      <c r="B183" s="1">
        <v>-6.71</v>
      </c>
      <c r="C183" s="1">
        <v>129.5</v>
      </c>
      <c r="D183" s="1">
        <v>0</v>
      </c>
      <c r="E183" s="1">
        <v>2</v>
      </c>
      <c r="F183" s="1" t="s">
        <v>623</v>
      </c>
      <c r="G183" s="1">
        <v>53.1</v>
      </c>
      <c r="H183" s="1">
        <v>0.81</v>
      </c>
      <c r="I183" s="1">
        <v>18.6</v>
      </c>
      <c r="J183" s="14"/>
      <c r="K183" s="1">
        <v>8.539548276792946</v>
      </c>
      <c r="L183" s="14"/>
      <c r="M183" s="1">
        <v>0.22</v>
      </c>
      <c r="N183" s="1">
        <v>4.48</v>
      </c>
      <c r="O183" s="1">
        <v>9.22</v>
      </c>
      <c r="P183" s="1">
        <v>2.79</v>
      </c>
      <c r="Q183" s="1">
        <v>1.21</v>
      </c>
      <c r="R183" s="1">
        <v>0.08</v>
      </c>
      <c r="T183" s="1">
        <v>0.68</v>
      </c>
      <c r="U183" s="1">
        <f t="shared" si="35"/>
        <v>99.72954827679295</v>
      </c>
      <c r="V183" s="1">
        <v>41</v>
      </c>
      <c r="W183" s="1">
        <v>542</v>
      </c>
      <c r="X183" s="1">
        <v>3.97</v>
      </c>
      <c r="Y183" s="1">
        <v>422</v>
      </c>
      <c r="Z183" s="1">
        <v>80</v>
      </c>
      <c r="AA183" s="1">
        <v>14.9</v>
      </c>
      <c r="AB183" s="1">
        <v>31</v>
      </c>
      <c r="AD183" s="1">
        <v>13.1</v>
      </c>
      <c r="AE183" s="1">
        <v>3.08</v>
      </c>
      <c r="AF183" s="1">
        <v>1.12</v>
      </c>
      <c r="AH183" s="1">
        <v>0.67</v>
      </c>
      <c r="AM183" s="1">
        <v>2.38</v>
      </c>
      <c r="AO183" s="1">
        <v>23</v>
      </c>
      <c r="AP183" s="1">
        <v>36.1</v>
      </c>
      <c r="AR183" s="1">
        <v>11</v>
      </c>
      <c r="AS183" s="1">
        <v>28.6</v>
      </c>
      <c r="AU183" s="1">
        <v>71</v>
      </c>
      <c r="AV183" s="1">
        <v>65</v>
      </c>
      <c r="AW183" s="1">
        <v>21</v>
      </c>
      <c r="AX183" s="1">
        <v>3.78</v>
      </c>
      <c r="AY183" s="1">
        <v>5.7</v>
      </c>
      <c r="AZ183" s="1">
        <v>1.09</v>
      </c>
      <c r="BA183" s="1">
        <v>0.54</v>
      </c>
      <c r="BB183" s="1">
        <v>2.1</v>
      </c>
      <c r="BC183" s="1">
        <f t="shared" si="36"/>
        <v>18.347826086956523</v>
      </c>
      <c r="BD183" s="1">
        <f t="shared" si="37"/>
        <v>5.275</v>
      </c>
      <c r="BE183" s="1">
        <f t="shared" si="38"/>
        <v>6.775</v>
      </c>
      <c r="BF183" s="25">
        <f t="shared" si="27"/>
        <v>0.049625</v>
      </c>
      <c r="BG183" s="26">
        <f t="shared" si="28"/>
        <v>0.17260869565217393</v>
      </c>
      <c r="BH183" s="25">
        <f t="shared" si="34"/>
        <v>0.07125000000000001</v>
      </c>
      <c r="BI183" s="14"/>
      <c r="BJ183" s="14"/>
      <c r="BK183" s="11">
        <v>1.333203748473186</v>
      </c>
      <c r="BL183" s="1">
        <f t="shared" si="19"/>
        <v>1.2184433977459592</v>
      </c>
      <c r="BM183" s="1">
        <f t="shared" si="20"/>
        <v>22.962962962962962</v>
      </c>
      <c r="BN183" s="1">
        <f t="shared" si="21"/>
        <v>1.9061491689269967</v>
      </c>
      <c r="BO183" s="1">
        <f t="shared" si="22"/>
        <v>53.89554587574783</v>
      </c>
      <c r="BP183" s="21" t="s">
        <v>624</v>
      </c>
      <c r="BQ183" s="21" t="s">
        <v>625</v>
      </c>
      <c r="BR183" s="11">
        <f>((BQ183/0.512638)-1)*10000</f>
        <v>-0.07802777008292239</v>
      </c>
      <c r="BS183" s="14"/>
      <c r="BT183" s="14"/>
      <c r="BU183" s="14"/>
      <c r="BV183" s="16"/>
      <c r="BW183" s="1">
        <f>AA183/2.5</f>
        <v>5.96</v>
      </c>
      <c r="BX183" s="1">
        <f>AB183/7.5</f>
        <v>4.133333333333334</v>
      </c>
      <c r="BZ183" s="1">
        <f>AD183/7.4</f>
        <v>1.7702702702702702</v>
      </c>
      <c r="CA183" s="1">
        <f>AE183/2.63</f>
        <v>1.1711026615969582</v>
      </c>
      <c r="CB183" s="1">
        <f>AF183/1.02</f>
        <v>1.0980392156862746</v>
      </c>
      <c r="CD183" s="1">
        <f>AH183/0.67</f>
        <v>1</v>
      </c>
      <c r="CI183" s="1">
        <f>AM183/3.05</f>
        <v>0.780327868852459</v>
      </c>
      <c r="CK183" s="1">
        <f>AO183/28</f>
        <v>0.8214285714285714</v>
      </c>
      <c r="CL183" s="11">
        <f>CB183/10^(((17/18)*LOG(CA183))-((1/6)*LOG(BZ183))+((2/9)*LOG(CD183)))</f>
        <v>1.040336039792191</v>
      </c>
      <c r="CM183" s="11">
        <f>CL183/CI183</f>
        <v>1.333203748473186</v>
      </c>
    </row>
    <row r="184" spans="1:91" s="1" customFormat="1" ht="13.5">
      <c r="A184" s="29" t="s">
        <v>597</v>
      </c>
      <c r="B184" s="1">
        <v>-6.71</v>
      </c>
      <c r="C184" s="1">
        <v>129.5</v>
      </c>
      <c r="D184" s="1">
        <v>0</v>
      </c>
      <c r="E184" s="1">
        <v>2</v>
      </c>
      <c r="F184" s="1" t="s">
        <v>626</v>
      </c>
      <c r="G184" s="1">
        <v>55.78</v>
      </c>
      <c r="H184" s="1">
        <v>0.62</v>
      </c>
      <c r="I184" s="1">
        <v>18.27</v>
      </c>
      <c r="J184" s="14"/>
      <c r="K184" s="1">
        <v>6.883829748942681</v>
      </c>
      <c r="L184" s="14"/>
      <c r="M184" s="1">
        <v>0.16</v>
      </c>
      <c r="N184" s="1">
        <v>3.93</v>
      </c>
      <c r="O184" s="1">
        <v>8.41</v>
      </c>
      <c r="P184" s="1">
        <v>2.77</v>
      </c>
      <c r="Q184" s="1">
        <v>2.32</v>
      </c>
      <c r="R184" s="1">
        <v>0.09</v>
      </c>
      <c r="T184" s="1">
        <v>0.47</v>
      </c>
      <c r="U184" s="1">
        <f t="shared" si="35"/>
        <v>99.70382974894268</v>
      </c>
      <c r="V184" s="1">
        <v>91</v>
      </c>
      <c r="W184" s="1">
        <v>689</v>
      </c>
      <c r="X184" s="1">
        <v>5.5</v>
      </c>
      <c r="Y184" s="1">
        <v>415</v>
      </c>
      <c r="Z184" s="1">
        <v>138</v>
      </c>
      <c r="AD184" s="1">
        <v>5.5</v>
      </c>
      <c r="AO184" s="1">
        <v>26</v>
      </c>
      <c r="AU184" s="1">
        <v>74</v>
      </c>
      <c r="AV184" s="1">
        <v>63</v>
      </c>
      <c r="AW184" s="1">
        <v>25</v>
      </c>
      <c r="BC184" s="1">
        <f t="shared" si="36"/>
        <v>15.961538461538462</v>
      </c>
      <c r="BD184" s="1">
        <f t="shared" si="37"/>
        <v>3.0072463768115942</v>
      </c>
      <c r="BE184" s="1">
        <f t="shared" si="38"/>
        <v>4.992753623188406</v>
      </c>
      <c r="BF184" s="25">
        <f t="shared" si="27"/>
        <v>0.03985507246376811</v>
      </c>
      <c r="BG184" s="26">
        <f t="shared" si="28"/>
        <v>0.21153846153846154</v>
      </c>
      <c r="BH184" s="14"/>
      <c r="BI184" s="14"/>
      <c r="BJ184" s="14"/>
      <c r="BK184" s="14"/>
      <c r="BL184" s="1">
        <f t="shared" si="19"/>
        <v>1.2238058153731233</v>
      </c>
      <c r="BM184" s="1">
        <f t="shared" si="20"/>
        <v>29.467741935483872</v>
      </c>
      <c r="BN184" s="1">
        <f t="shared" si="21"/>
        <v>1.7516106231406312</v>
      </c>
      <c r="BO184" s="1">
        <f t="shared" si="22"/>
        <v>55.988309491086596</v>
      </c>
      <c r="BP184" s="14"/>
      <c r="BQ184" s="14"/>
      <c r="BR184" s="39"/>
      <c r="BS184" s="14"/>
      <c r="BT184" s="14"/>
      <c r="BU184" s="14"/>
      <c r="BV184" s="16"/>
      <c r="CK184" s="1">
        <f>AO184/28</f>
        <v>0.9285714285714286</v>
      </c>
      <c r="CL184" s="11"/>
      <c r="CM184" s="11"/>
    </row>
    <row r="185" spans="1:91" s="1" customFormat="1" ht="13.5">
      <c r="A185" s="29" t="s">
        <v>597</v>
      </c>
      <c r="B185" s="1">
        <v>-6.71</v>
      </c>
      <c r="C185" s="1">
        <v>129.5</v>
      </c>
      <c r="D185" s="1">
        <v>0</v>
      </c>
      <c r="E185" s="1">
        <v>2</v>
      </c>
      <c r="F185" s="1" t="s">
        <v>627</v>
      </c>
      <c r="G185" s="1">
        <v>56.77</v>
      </c>
      <c r="H185" s="1">
        <v>0.64</v>
      </c>
      <c r="I185" s="1">
        <v>17.78</v>
      </c>
      <c r="J185" s="14"/>
      <c r="K185" s="1">
        <v>6.919823629982903</v>
      </c>
      <c r="L185" s="14"/>
      <c r="M185" s="1">
        <v>0.17</v>
      </c>
      <c r="N185" s="1">
        <v>3.41</v>
      </c>
      <c r="O185" s="1">
        <v>7.9</v>
      </c>
      <c r="P185" s="1">
        <v>3.02</v>
      </c>
      <c r="Q185" s="1">
        <v>2.52</v>
      </c>
      <c r="R185" s="1">
        <v>0.11</v>
      </c>
      <c r="T185" s="1">
        <v>0.65</v>
      </c>
      <c r="U185" s="1">
        <f t="shared" si="35"/>
        <v>99.8898236299829</v>
      </c>
      <c r="V185" s="1">
        <v>99</v>
      </c>
      <c r="W185" s="1">
        <v>772</v>
      </c>
      <c r="X185" s="1">
        <v>7.1</v>
      </c>
      <c r="Y185" s="1">
        <v>393</v>
      </c>
      <c r="Z185" s="1">
        <v>148</v>
      </c>
      <c r="AD185" s="1">
        <v>7.1</v>
      </c>
      <c r="AO185" s="1">
        <v>31</v>
      </c>
      <c r="AU185" s="1">
        <v>53</v>
      </c>
      <c r="AV185" s="1">
        <v>62</v>
      </c>
      <c r="AW185" s="1">
        <v>18</v>
      </c>
      <c r="BC185" s="1">
        <f t="shared" si="36"/>
        <v>12.67741935483871</v>
      </c>
      <c r="BD185" s="1">
        <f t="shared" si="37"/>
        <v>2.6554054054054053</v>
      </c>
      <c r="BE185" s="1">
        <f t="shared" si="38"/>
        <v>5.216216216216216</v>
      </c>
      <c r="BF185" s="25">
        <f t="shared" si="27"/>
        <v>0.04797297297297297</v>
      </c>
      <c r="BG185" s="26">
        <f t="shared" si="28"/>
        <v>0.22903225806451613</v>
      </c>
      <c r="BH185" s="14"/>
      <c r="BI185" s="14"/>
      <c r="BJ185" s="14"/>
      <c r="BK185" s="14"/>
      <c r="BL185" s="1">
        <f t="shared" si="19"/>
        <v>1.240687639285648</v>
      </c>
      <c r="BM185" s="1">
        <f t="shared" si="20"/>
        <v>27.78125</v>
      </c>
      <c r="BN185" s="1">
        <f t="shared" si="21"/>
        <v>2.0292737917838424</v>
      </c>
      <c r="BO185" s="1">
        <f t="shared" si="22"/>
        <v>52.33692978405063</v>
      </c>
      <c r="BP185" s="14"/>
      <c r="BQ185" s="14"/>
      <c r="BR185" s="39"/>
      <c r="BS185" s="14"/>
      <c r="BT185" s="14"/>
      <c r="BU185" s="14"/>
      <c r="BV185" s="16"/>
      <c r="CK185" s="1">
        <f>AO185/28</f>
        <v>1.1071428571428572</v>
      </c>
      <c r="CL185" s="11"/>
      <c r="CM185" s="11"/>
    </row>
    <row r="186" spans="1:91" s="1" customFormat="1" ht="13.5">
      <c r="A186" s="29" t="s">
        <v>597</v>
      </c>
      <c r="B186" s="1">
        <v>-6.71</v>
      </c>
      <c r="C186" s="1">
        <v>129.5</v>
      </c>
      <c r="D186" s="1">
        <v>0</v>
      </c>
      <c r="E186" s="1">
        <v>2</v>
      </c>
      <c r="F186" s="1" t="s">
        <v>628</v>
      </c>
      <c r="G186" s="1">
        <v>57.68</v>
      </c>
      <c r="H186" s="1">
        <v>0.61</v>
      </c>
      <c r="I186" s="1">
        <v>17.68</v>
      </c>
      <c r="J186" s="14"/>
      <c r="K186" s="1">
        <v>6.577881760100783</v>
      </c>
      <c r="L186" s="14"/>
      <c r="M186" s="1">
        <v>0.16</v>
      </c>
      <c r="N186" s="1">
        <v>3.45</v>
      </c>
      <c r="O186" s="1">
        <v>7.88</v>
      </c>
      <c r="P186" s="1">
        <v>2.92</v>
      </c>
      <c r="Q186" s="1">
        <v>2.24</v>
      </c>
      <c r="R186" s="1">
        <v>0.08</v>
      </c>
      <c r="T186" s="1">
        <v>0.6</v>
      </c>
      <c r="U186" s="1">
        <f t="shared" si="35"/>
        <v>99.87788176010076</v>
      </c>
      <c r="V186" s="1">
        <v>87</v>
      </c>
      <c r="W186" s="1">
        <v>683</v>
      </c>
      <c r="X186" s="1">
        <v>4.11</v>
      </c>
      <c r="Y186" s="1">
        <v>356</v>
      </c>
      <c r="Z186" s="1">
        <v>132</v>
      </c>
      <c r="AO186" s="1">
        <v>27</v>
      </c>
      <c r="AU186" s="1">
        <v>54</v>
      </c>
      <c r="AV186" s="1">
        <v>59</v>
      </c>
      <c r="AW186" s="1">
        <v>10</v>
      </c>
      <c r="BC186" s="1">
        <f t="shared" si="36"/>
        <v>13.185185185185185</v>
      </c>
      <c r="BD186" s="1">
        <f t="shared" si="37"/>
        <v>2.696969696969697</v>
      </c>
      <c r="BE186" s="1">
        <f t="shared" si="38"/>
        <v>5.174242424242424</v>
      </c>
      <c r="BF186" s="25">
        <f t="shared" si="27"/>
        <v>0.03113636363636364</v>
      </c>
      <c r="BG186" s="26">
        <f t="shared" si="28"/>
        <v>0.15222222222222223</v>
      </c>
      <c r="BH186" s="14"/>
      <c r="BI186" s="14"/>
      <c r="BJ186" s="14"/>
      <c r="BK186" s="14"/>
      <c r="BL186" s="1">
        <f t="shared" si="19"/>
        <v>1.219200920578858</v>
      </c>
      <c r="BM186" s="1">
        <f t="shared" si="20"/>
        <v>28.983606557377048</v>
      </c>
      <c r="BN186" s="1">
        <f t="shared" si="21"/>
        <v>1.9066323942321108</v>
      </c>
      <c r="BO186" s="1">
        <f t="shared" si="22"/>
        <v>53.88924736626759</v>
      </c>
      <c r="BP186" s="14"/>
      <c r="BQ186" s="14"/>
      <c r="BR186" s="39"/>
      <c r="BS186" s="14"/>
      <c r="BT186" s="14"/>
      <c r="BU186" s="14"/>
      <c r="BV186" s="16"/>
      <c r="CK186" s="1">
        <f>AO186/28</f>
        <v>0.9642857142857143</v>
      </c>
      <c r="CL186" s="11"/>
      <c r="CM186" s="11"/>
    </row>
    <row r="187" spans="1:91" s="1" customFormat="1" ht="13.5">
      <c r="A187" s="29" t="s">
        <v>597</v>
      </c>
      <c r="B187" s="1">
        <v>-6.71</v>
      </c>
      <c r="C187" s="1">
        <v>129.5</v>
      </c>
      <c r="D187" s="1">
        <v>0</v>
      </c>
      <c r="E187" s="1">
        <v>2</v>
      </c>
      <c r="F187" s="1" t="s">
        <v>629</v>
      </c>
      <c r="G187" s="1">
        <v>57.47</v>
      </c>
      <c r="H187" s="1">
        <v>0.79</v>
      </c>
      <c r="I187" s="1">
        <v>18.61</v>
      </c>
      <c r="J187" s="14"/>
      <c r="K187" s="1">
        <v>7.05480068388374</v>
      </c>
      <c r="L187" s="14"/>
      <c r="M187" s="1">
        <v>0.19</v>
      </c>
      <c r="N187" s="1">
        <v>2.24</v>
      </c>
      <c r="O187" s="1">
        <v>7.6</v>
      </c>
      <c r="P187" s="1">
        <v>2.99</v>
      </c>
      <c r="Q187" s="1">
        <v>2.13</v>
      </c>
      <c r="R187" s="1">
        <v>0.13</v>
      </c>
      <c r="T187" s="1">
        <v>0.33</v>
      </c>
      <c r="U187" s="1">
        <f t="shared" si="35"/>
        <v>99.53480068388372</v>
      </c>
      <c r="V187" s="1">
        <v>100</v>
      </c>
      <c r="W187" s="1">
        <v>567</v>
      </c>
      <c r="X187" s="1">
        <v>4.95</v>
      </c>
      <c r="Y187" s="1">
        <v>269</v>
      </c>
      <c r="Z187" s="1">
        <v>128</v>
      </c>
      <c r="AD187" s="1">
        <v>18.5</v>
      </c>
      <c r="AE187" s="1">
        <v>4.31</v>
      </c>
      <c r="AO187" s="1">
        <v>32</v>
      </c>
      <c r="AU187" s="1">
        <v>55</v>
      </c>
      <c r="AV187" s="1">
        <v>82</v>
      </c>
      <c r="AW187" s="1">
        <v>31</v>
      </c>
      <c r="BC187" s="1">
        <f t="shared" si="36"/>
        <v>8.40625</v>
      </c>
      <c r="BD187" s="1">
        <f t="shared" si="37"/>
        <v>2.1015625</v>
      </c>
      <c r="BE187" s="1">
        <f t="shared" si="38"/>
        <v>4.4296875</v>
      </c>
      <c r="BF187" s="25">
        <f t="shared" si="27"/>
        <v>0.038671875</v>
      </c>
      <c r="BG187" s="26">
        <f t="shared" si="28"/>
        <v>0.1546875</v>
      </c>
      <c r="BH187" s="14"/>
      <c r="BI187" s="14"/>
      <c r="BJ187" s="14"/>
      <c r="BK187" s="14"/>
      <c r="BL187" s="1">
        <f t="shared" si="19"/>
        <v>1.1307078946632818</v>
      </c>
      <c r="BM187" s="1">
        <f t="shared" si="20"/>
        <v>23.556962025316455</v>
      </c>
      <c r="BN187" s="1">
        <f t="shared" si="21"/>
        <v>3.1494645910195267</v>
      </c>
      <c r="BO187" s="1">
        <f t="shared" si="22"/>
        <v>41.43505303483901</v>
      </c>
      <c r="BP187" s="21" t="s">
        <v>630</v>
      </c>
      <c r="BQ187" s="21" t="s">
        <v>631</v>
      </c>
      <c r="BR187" s="11">
        <f>((BQ187/0.512638)-1)*10000</f>
        <v>-0.975347126042081</v>
      </c>
      <c r="BS187" s="13" t="s">
        <v>632</v>
      </c>
      <c r="BT187" s="13" t="s">
        <v>633</v>
      </c>
      <c r="BU187" s="13" t="s">
        <v>634</v>
      </c>
      <c r="BV187" s="16"/>
      <c r="BZ187" s="1">
        <f>AD187/7.4</f>
        <v>2.5</v>
      </c>
      <c r="CA187" s="1">
        <f>AE187/2.63</f>
        <v>1.638783269961977</v>
      </c>
      <c r="CK187" s="1">
        <f>AO187/28</f>
        <v>1.1428571428571428</v>
      </c>
      <c r="CL187" s="11"/>
      <c r="CM187" s="11"/>
    </row>
    <row r="188" spans="1:91" s="1" customFormat="1" ht="13.5">
      <c r="A188" s="29" t="s">
        <v>597</v>
      </c>
      <c r="B188" s="1">
        <v>-6.71</v>
      </c>
      <c r="C188" s="1">
        <v>129.5</v>
      </c>
      <c r="D188" s="1">
        <v>0</v>
      </c>
      <c r="E188" s="1">
        <v>2</v>
      </c>
      <c r="F188" s="1" t="s">
        <v>635</v>
      </c>
      <c r="G188" s="1">
        <v>57.85</v>
      </c>
      <c r="H188" s="1">
        <v>0.6</v>
      </c>
      <c r="I188" s="1">
        <v>18.21</v>
      </c>
      <c r="J188" s="14"/>
      <c r="K188" s="1">
        <v>6.26293530099883</v>
      </c>
      <c r="L188" s="14"/>
      <c r="M188" s="1">
        <v>0.16</v>
      </c>
      <c r="N188" s="1">
        <v>3.01</v>
      </c>
      <c r="O188" s="1">
        <v>7.73</v>
      </c>
      <c r="P188" s="1">
        <v>2.95</v>
      </c>
      <c r="Q188" s="1">
        <v>2.43</v>
      </c>
      <c r="R188" s="1">
        <v>0.11</v>
      </c>
      <c r="T188" s="1">
        <v>0.25</v>
      </c>
      <c r="U188" s="1">
        <f t="shared" si="35"/>
        <v>99.56293530099884</v>
      </c>
      <c r="V188" s="1">
        <v>101</v>
      </c>
      <c r="W188" s="1">
        <v>817</v>
      </c>
      <c r="X188" s="1">
        <v>5.7</v>
      </c>
      <c r="Y188" s="1">
        <v>381</v>
      </c>
      <c r="Z188" s="1">
        <v>127</v>
      </c>
      <c r="AA188" s="1">
        <v>23.1</v>
      </c>
      <c r="AB188" s="1">
        <v>39</v>
      </c>
      <c r="AE188" s="1">
        <v>4.04</v>
      </c>
      <c r="AF188" s="1">
        <v>1.01</v>
      </c>
      <c r="AH188" s="1">
        <v>0.87</v>
      </c>
      <c r="AM188" s="1">
        <v>2.72</v>
      </c>
      <c r="AO188" s="1">
        <v>33</v>
      </c>
      <c r="AP188" s="1">
        <v>25.4</v>
      </c>
      <c r="AR188" s="1">
        <v>12.7</v>
      </c>
      <c r="AS188" s="1">
        <v>26.5</v>
      </c>
      <c r="AU188" s="1">
        <v>59</v>
      </c>
      <c r="AV188" s="1">
        <v>60</v>
      </c>
      <c r="AW188" s="1">
        <v>14</v>
      </c>
      <c r="AX188" s="1">
        <v>3.18</v>
      </c>
      <c r="AY188" s="1">
        <v>8.8</v>
      </c>
      <c r="AZ188" s="1">
        <v>3.91</v>
      </c>
      <c r="BA188" s="1">
        <v>0.44</v>
      </c>
      <c r="BB188" s="1">
        <v>3.86</v>
      </c>
      <c r="BC188" s="1">
        <f t="shared" si="36"/>
        <v>11.545454545454545</v>
      </c>
      <c r="BD188" s="1">
        <f t="shared" si="37"/>
        <v>3</v>
      </c>
      <c r="BE188" s="1">
        <f t="shared" si="38"/>
        <v>6.433070866141732</v>
      </c>
      <c r="BF188" s="25">
        <f t="shared" si="27"/>
        <v>0.04488188976377953</v>
      </c>
      <c r="BG188" s="26">
        <f t="shared" si="28"/>
        <v>0.17272727272727273</v>
      </c>
      <c r="BH188" s="25">
        <f t="shared" si="34"/>
        <v>0.06929133858267716</v>
      </c>
      <c r="BI188" s="14"/>
      <c r="BJ188" s="14"/>
      <c r="BK188" s="11">
        <v>0.7644150856532735</v>
      </c>
      <c r="BL188" s="1">
        <f t="shared" si="19"/>
        <v>1.182743680956887</v>
      </c>
      <c r="BM188" s="1">
        <f t="shared" si="20"/>
        <v>30.35</v>
      </c>
      <c r="BN188" s="1">
        <f t="shared" si="21"/>
        <v>2.080709402325193</v>
      </c>
      <c r="BO188" s="1">
        <f t="shared" si="22"/>
        <v>51.712191372858186</v>
      </c>
      <c r="BP188" s="14"/>
      <c r="BQ188" s="14"/>
      <c r="BR188" s="39"/>
      <c r="BS188" s="14"/>
      <c r="BT188" s="14"/>
      <c r="BU188" s="14"/>
      <c r="BV188" s="16"/>
      <c r="BW188" s="1">
        <f>AA188/2.5</f>
        <v>9.24</v>
      </c>
      <c r="BX188" s="1">
        <f>AB188/7.5</f>
        <v>5.2</v>
      </c>
      <c r="CA188" s="1">
        <f>AE188/2.63</f>
        <v>1.5361216730038023</v>
      </c>
      <c r="CB188" s="1">
        <f>AF188/1.02</f>
        <v>0.9901960784313726</v>
      </c>
      <c r="CD188" s="1">
        <f>AH188/0.67</f>
        <v>1.2985074626865671</v>
      </c>
      <c r="CI188" s="1">
        <f>AM188/3.05</f>
        <v>0.8918032786885247</v>
      </c>
      <c r="CK188" s="1">
        <f>AO188/28</f>
        <v>1.1785714285714286</v>
      </c>
      <c r="CL188" s="11">
        <f>CB188/10^(((0.667)*LOG(CA188))+((0.333)*LOG(CD188)))</f>
        <v>0.6817078796645588</v>
      </c>
      <c r="CM188" s="11">
        <f>CL188/CI188</f>
        <v>0.7644150856532735</v>
      </c>
    </row>
    <row r="189" spans="1:91" s="1" customFormat="1" ht="13.5">
      <c r="A189" s="29" t="s">
        <v>597</v>
      </c>
      <c r="B189" s="1">
        <v>-6.71</v>
      </c>
      <c r="C189" s="1">
        <v>129.5</v>
      </c>
      <c r="D189" s="1">
        <v>0</v>
      </c>
      <c r="E189" s="1">
        <v>2</v>
      </c>
      <c r="F189" s="1" t="s">
        <v>636</v>
      </c>
      <c r="G189" s="1">
        <v>58.67</v>
      </c>
      <c r="H189" s="1">
        <v>0.61</v>
      </c>
      <c r="I189" s="1">
        <v>18.61</v>
      </c>
      <c r="J189" s="14"/>
      <c r="K189" s="1">
        <v>5.911994960856655</v>
      </c>
      <c r="L189" s="14"/>
      <c r="M189" s="1">
        <v>0.16</v>
      </c>
      <c r="N189" s="1">
        <v>2.57</v>
      </c>
      <c r="O189" s="1">
        <v>7.34</v>
      </c>
      <c r="P189" s="1">
        <v>2.92</v>
      </c>
      <c r="Q189" s="1">
        <v>2.46</v>
      </c>
      <c r="R189" s="1">
        <v>0.09</v>
      </c>
      <c r="T189" s="1">
        <v>1.04</v>
      </c>
      <c r="U189" s="1">
        <f t="shared" si="35"/>
        <v>100.38199496085666</v>
      </c>
      <c r="V189" s="1">
        <v>100</v>
      </c>
      <c r="W189" s="1">
        <v>740</v>
      </c>
      <c r="X189" s="1">
        <v>4.87</v>
      </c>
      <c r="Y189" s="1">
        <v>369</v>
      </c>
      <c r="Z189" s="1">
        <v>132</v>
      </c>
      <c r="AA189" s="1">
        <v>22.7</v>
      </c>
      <c r="AB189" s="1">
        <v>38</v>
      </c>
      <c r="AD189" s="1">
        <v>19.4</v>
      </c>
      <c r="AE189" s="1">
        <v>4.36</v>
      </c>
      <c r="AF189" s="1">
        <v>1.08</v>
      </c>
      <c r="AH189" s="1">
        <v>0.6</v>
      </c>
      <c r="AM189" s="1">
        <v>2.76</v>
      </c>
      <c r="AO189" s="1">
        <v>36</v>
      </c>
      <c r="AP189" s="1">
        <v>23</v>
      </c>
      <c r="AR189" s="1">
        <v>9</v>
      </c>
      <c r="AS189" s="1">
        <v>22.1</v>
      </c>
      <c r="AU189" s="1">
        <v>55</v>
      </c>
      <c r="AV189" s="1">
        <v>62</v>
      </c>
      <c r="AW189" s="1">
        <v>18</v>
      </c>
      <c r="AX189" s="1">
        <v>4.29</v>
      </c>
      <c r="AY189" s="1">
        <v>8.6</v>
      </c>
      <c r="BA189" s="1">
        <v>0.4</v>
      </c>
      <c r="BB189" s="1">
        <v>3.78</v>
      </c>
      <c r="BC189" s="1">
        <f t="shared" si="36"/>
        <v>10.25</v>
      </c>
      <c r="BD189" s="1">
        <f t="shared" si="37"/>
        <v>2.7954545454545454</v>
      </c>
      <c r="BE189" s="1">
        <f t="shared" si="38"/>
        <v>5.606060606060606</v>
      </c>
      <c r="BF189" s="25">
        <f t="shared" si="27"/>
        <v>0.036893939393939396</v>
      </c>
      <c r="BG189" s="26">
        <f t="shared" si="28"/>
        <v>0.13527777777777777</v>
      </c>
      <c r="BH189" s="25">
        <f t="shared" si="34"/>
        <v>0.06515151515151515</v>
      </c>
      <c r="BI189" s="14"/>
      <c r="BJ189" s="14"/>
      <c r="BK189" s="11">
        <v>0.8735567002801539</v>
      </c>
      <c r="BL189" s="1">
        <f t="shared" si="19"/>
        <v>1.118312604091013</v>
      </c>
      <c r="BM189" s="1">
        <f t="shared" si="20"/>
        <v>30.508196721311474</v>
      </c>
      <c r="BN189" s="1">
        <f t="shared" si="21"/>
        <v>2.3003871443022006</v>
      </c>
      <c r="BO189" s="1">
        <f t="shared" si="22"/>
        <v>49.20371498552784</v>
      </c>
      <c r="BP189" s="21" t="s">
        <v>637</v>
      </c>
      <c r="BQ189" s="21" t="s">
        <v>638</v>
      </c>
      <c r="BR189" s="11">
        <f>((BQ189/0.512638)-1)*10000</f>
        <v>-0.2926041378126243</v>
      </c>
      <c r="BS189" s="14"/>
      <c r="BT189" s="14"/>
      <c r="BU189" s="14"/>
      <c r="BV189" s="16"/>
      <c r="BW189" s="1">
        <f>AA189/2.5</f>
        <v>9.08</v>
      </c>
      <c r="BX189" s="1">
        <f>AB189/7.5</f>
        <v>5.066666666666666</v>
      </c>
      <c r="BZ189" s="1">
        <f>AD189/7.4</f>
        <v>2.6216216216216215</v>
      </c>
      <c r="CA189" s="1">
        <f>AE189/2.63</f>
        <v>1.6577946768060838</v>
      </c>
      <c r="CB189" s="1">
        <f>AF189/1.02</f>
        <v>1.0588235294117647</v>
      </c>
      <c r="CD189" s="1">
        <f>AH189/0.67</f>
        <v>0.8955223880597014</v>
      </c>
      <c r="CI189" s="1">
        <f>AM189/3.05</f>
        <v>0.9049180327868852</v>
      </c>
      <c r="CK189" s="1">
        <f>AO189/28</f>
        <v>1.2857142857142858</v>
      </c>
      <c r="CL189" s="11">
        <f>CB189/10^(((17/18)*LOG(CA189))-((1/6)*LOG(BZ189))+((2/9)*LOG(CD189)))</f>
        <v>0.7904972107453195</v>
      </c>
      <c r="CM189" s="11">
        <f>CL189/CI189</f>
        <v>0.8735567002801539</v>
      </c>
    </row>
    <row r="190" spans="1:91" s="1" customFormat="1" ht="13.5">
      <c r="A190" s="29" t="s">
        <v>597</v>
      </c>
      <c r="B190" s="1">
        <v>-6.71</v>
      </c>
      <c r="C190" s="1">
        <v>129.5</v>
      </c>
      <c r="D190" s="1">
        <v>0</v>
      </c>
      <c r="E190" s="1">
        <v>2</v>
      </c>
      <c r="F190" s="1" t="s">
        <v>639</v>
      </c>
      <c r="G190" s="1">
        <v>57.08</v>
      </c>
      <c r="H190" s="1">
        <v>0.59</v>
      </c>
      <c r="I190" s="1">
        <v>17.29</v>
      </c>
      <c r="J190" s="14"/>
      <c r="K190" s="1">
        <v>7.117789975704131</v>
      </c>
      <c r="L190" s="14"/>
      <c r="M190" s="1">
        <v>0.19</v>
      </c>
      <c r="N190" s="1">
        <v>3.8</v>
      </c>
      <c r="O190" s="1">
        <v>8.5</v>
      </c>
      <c r="P190" s="1">
        <v>2.53</v>
      </c>
      <c r="Q190" s="1">
        <v>2.01</v>
      </c>
      <c r="R190" s="1">
        <v>0.1</v>
      </c>
      <c r="T190" s="1">
        <v>0.37</v>
      </c>
      <c r="U190" s="1">
        <f t="shared" si="35"/>
        <v>99.57778997570414</v>
      </c>
      <c r="V190" s="1">
        <v>81</v>
      </c>
      <c r="W190" s="1">
        <v>604</v>
      </c>
      <c r="X190" s="1">
        <v>4.6</v>
      </c>
      <c r="Y190" s="1">
        <v>392</v>
      </c>
      <c r="Z190" s="1">
        <v>96</v>
      </c>
      <c r="AA190" s="1">
        <v>16.5</v>
      </c>
      <c r="AB190" s="1">
        <v>26.7</v>
      </c>
      <c r="AE190" s="1">
        <v>2.75</v>
      </c>
      <c r="AF190" s="1">
        <v>0.84</v>
      </c>
      <c r="AH190" s="1">
        <v>0.59</v>
      </c>
      <c r="AM190" s="1">
        <v>1.87</v>
      </c>
      <c r="AO190" s="1">
        <v>20</v>
      </c>
      <c r="AP190" s="1">
        <v>27.9</v>
      </c>
      <c r="AR190" s="1">
        <v>15.6</v>
      </c>
      <c r="AS190" s="1">
        <v>25.9</v>
      </c>
      <c r="AU190" s="1">
        <v>51</v>
      </c>
      <c r="AV190" s="1">
        <v>71</v>
      </c>
      <c r="AW190" s="1">
        <v>23</v>
      </c>
      <c r="AX190" s="1">
        <v>7.6</v>
      </c>
      <c r="AY190" s="1">
        <v>8.9</v>
      </c>
      <c r="AZ190" s="1">
        <v>1.86</v>
      </c>
      <c r="BB190" s="1">
        <v>2.38</v>
      </c>
      <c r="BC190" s="1">
        <f t="shared" si="36"/>
        <v>19.6</v>
      </c>
      <c r="BD190" s="1">
        <f t="shared" si="37"/>
        <v>4.083333333333333</v>
      </c>
      <c r="BE190" s="1">
        <f t="shared" si="38"/>
        <v>6.291666666666667</v>
      </c>
      <c r="BF190" s="25">
        <f t="shared" si="27"/>
        <v>0.04791666666666666</v>
      </c>
      <c r="BG190" s="26">
        <f t="shared" si="28"/>
        <v>0.22999999999999998</v>
      </c>
      <c r="BH190" s="25">
        <f t="shared" si="34"/>
        <v>0.09270833333333334</v>
      </c>
      <c r="BI190" s="14"/>
      <c r="BJ190" s="14"/>
      <c r="BK190" s="11">
        <v>1.360197943798122</v>
      </c>
      <c r="BL190" s="1">
        <f t="shared" si="19"/>
        <v>1.2603927779736819</v>
      </c>
      <c r="BM190" s="1">
        <f t="shared" si="20"/>
        <v>29.305084745762713</v>
      </c>
      <c r="BN190" s="1">
        <f t="shared" si="21"/>
        <v>1.8731026251852978</v>
      </c>
      <c r="BO190" s="1">
        <f t="shared" si="22"/>
        <v>54.329806248596505</v>
      </c>
      <c r="BP190" s="14"/>
      <c r="BQ190" s="14"/>
      <c r="BR190" s="39"/>
      <c r="BS190" s="14"/>
      <c r="BT190" s="14"/>
      <c r="BU190" s="14"/>
      <c r="BV190" s="16"/>
      <c r="BW190" s="1">
        <f>AA190/2.5</f>
        <v>6.6</v>
      </c>
      <c r="BX190" s="1">
        <f>AB190/7.5</f>
        <v>3.56</v>
      </c>
      <c r="CA190" s="1">
        <f>AE190/2.63</f>
        <v>1.0456273764258555</v>
      </c>
      <c r="CB190" s="1">
        <f>AF190/1.02</f>
        <v>0.8235294117647058</v>
      </c>
      <c r="CD190" s="1">
        <f>AH190/0.67</f>
        <v>0.880597014925373</v>
      </c>
      <c r="CI190" s="1">
        <f>AM190/3.05</f>
        <v>0.6131147540983607</v>
      </c>
      <c r="CK190" s="1">
        <f>AO190/28</f>
        <v>0.7142857142857143</v>
      </c>
      <c r="CL190" s="11">
        <f>CB190/10^(((0.667)*LOG(CA190))+((0.333)*LOG(CD190)))</f>
        <v>0.8339574278368814</v>
      </c>
      <c r="CM190" s="11">
        <f>CL190/CI190</f>
        <v>1.360197943798122</v>
      </c>
    </row>
    <row r="191" spans="1:91" s="1" customFormat="1" ht="13.5">
      <c r="A191" s="29" t="s">
        <v>597</v>
      </c>
      <c r="B191" s="1">
        <v>-6.71</v>
      </c>
      <c r="C191" s="1">
        <v>129.5</v>
      </c>
      <c r="D191" s="1">
        <v>0</v>
      </c>
      <c r="E191" s="1">
        <v>2</v>
      </c>
      <c r="F191" s="1" t="s">
        <v>640</v>
      </c>
      <c r="G191" s="1">
        <v>57.43</v>
      </c>
      <c r="H191" s="1">
        <v>0.63</v>
      </c>
      <c r="I191" s="1">
        <v>17.61</v>
      </c>
      <c r="J191" s="14"/>
      <c r="K191" s="1">
        <v>7.279762440385134</v>
      </c>
      <c r="L191" s="14"/>
      <c r="M191" s="1">
        <v>0.19</v>
      </c>
      <c r="N191" s="1">
        <v>3.49</v>
      </c>
      <c r="O191" s="1">
        <v>7.98</v>
      </c>
      <c r="P191" s="1">
        <v>2.6</v>
      </c>
      <c r="Q191" s="1">
        <v>1.86</v>
      </c>
      <c r="R191" s="1">
        <v>0.12</v>
      </c>
      <c r="T191" s="1">
        <v>0.07</v>
      </c>
      <c r="U191" s="1">
        <f t="shared" si="35"/>
        <v>99.25976244038513</v>
      </c>
      <c r="V191" s="1">
        <v>76</v>
      </c>
      <c r="W191" s="1">
        <v>620</v>
      </c>
      <c r="X191" s="1">
        <v>3.46</v>
      </c>
      <c r="Y191" s="1">
        <v>397</v>
      </c>
      <c r="Z191" s="1">
        <v>96</v>
      </c>
      <c r="AA191" s="1">
        <v>15.4</v>
      </c>
      <c r="AB191" s="1">
        <v>25.1</v>
      </c>
      <c r="AE191" s="1">
        <v>2.43</v>
      </c>
      <c r="AF191" s="1">
        <v>0.75</v>
      </c>
      <c r="AH191" s="1">
        <v>0.45</v>
      </c>
      <c r="AM191" s="1">
        <v>2.05</v>
      </c>
      <c r="AO191" s="1">
        <v>20</v>
      </c>
      <c r="AP191" s="1">
        <v>26.8</v>
      </c>
      <c r="AR191" s="1">
        <v>7.9</v>
      </c>
      <c r="AS191" s="1">
        <v>25.9</v>
      </c>
      <c r="AU191" s="1">
        <v>23</v>
      </c>
      <c r="AV191" s="1">
        <v>66</v>
      </c>
      <c r="AW191" s="1">
        <v>17</v>
      </c>
      <c r="AX191" s="1">
        <v>2.28</v>
      </c>
      <c r="AY191" s="1">
        <v>8.8</v>
      </c>
      <c r="AZ191" s="1">
        <v>3.27</v>
      </c>
      <c r="BA191" s="1">
        <v>0.29</v>
      </c>
      <c r="BB191" s="1">
        <v>2.6</v>
      </c>
      <c r="BC191" s="1">
        <f t="shared" si="36"/>
        <v>19.85</v>
      </c>
      <c r="BD191" s="1">
        <f t="shared" si="37"/>
        <v>4.135416666666667</v>
      </c>
      <c r="BE191" s="1">
        <f t="shared" si="38"/>
        <v>6.458333333333333</v>
      </c>
      <c r="BF191" s="25">
        <f t="shared" si="27"/>
        <v>0.036041666666666666</v>
      </c>
      <c r="BG191" s="26">
        <f t="shared" si="28"/>
        <v>0.173</v>
      </c>
      <c r="BH191" s="25">
        <f t="shared" si="34"/>
        <v>0.09166666666666667</v>
      </c>
      <c r="BI191" s="14"/>
      <c r="BJ191" s="14"/>
      <c r="BK191" s="11">
        <v>1.3166832533401975</v>
      </c>
      <c r="BL191" s="1">
        <f t="shared" si="19"/>
        <v>1.181120684853685</v>
      </c>
      <c r="BM191" s="1">
        <f t="shared" si="20"/>
        <v>27.952380952380953</v>
      </c>
      <c r="BN191" s="1">
        <f t="shared" si="21"/>
        <v>2.085891816729265</v>
      </c>
      <c r="BO191" s="1">
        <f t="shared" si="22"/>
        <v>51.65007170374219</v>
      </c>
      <c r="BP191" s="21" t="s">
        <v>641</v>
      </c>
      <c r="BQ191" s="14"/>
      <c r="BR191" s="39"/>
      <c r="BS191" s="14"/>
      <c r="BT191" s="14"/>
      <c r="BU191" s="14"/>
      <c r="BV191" s="16"/>
      <c r="BW191" s="1">
        <f>AA191/2.5</f>
        <v>6.16</v>
      </c>
      <c r="BX191" s="1">
        <f>AB191/7.5</f>
        <v>3.3466666666666667</v>
      </c>
      <c r="CA191" s="1">
        <f>AE191/2.63</f>
        <v>0.9239543726235743</v>
      </c>
      <c r="CB191" s="1">
        <f>AF191/1.02</f>
        <v>0.7352941176470588</v>
      </c>
      <c r="CD191" s="1">
        <f>AH191/0.67</f>
        <v>0.6716417910447761</v>
      </c>
      <c r="CI191" s="1">
        <f>AM191/3.05</f>
        <v>0.6721311475409836</v>
      </c>
      <c r="CK191" s="1">
        <f>AO191/28</f>
        <v>0.7142857142857143</v>
      </c>
      <c r="CL191" s="11">
        <f>CB191/10^(((0.667)*LOG(CA191))+((0.333)*LOG(CD191)))</f>
        <v>0.8849838260155426</v>
      </c>
      <c r="CM191" s="11">
        <f>CL191/CI191</f>
        <v>1.3166832533401975</v>
      </c>
    </row>
    <row r="192" spans="1:91" s="1" customFormat="1" ht="13.5">
      <c r="A192" s="29" t="s">
        <v>597</v>
      </c>
      <c r="B192" s="1">
        <v>-6.71</v>
      </c>
      <c r="C192" s="1">
        <v>129.5</v>
      </c>
      <c r="D192" s="1">
        <v>0</v>
      </c>
      <c r="E192" s="1">
        <v>2</v>
      </c>
      <c r="F192" s="1" t="s">
        <v>642</v>
      </c>
      <c r="G192" s="1">
        <v>54.3</v>
      </c>
      <c r="H192" s="1">
        <v>0.81</v>
      </c>
      <c r="I192" s="1">
        <v>18.01</v>
      </c>
      <c r="J192" s="14"/>
      <c r="K192" s="1">
        <v>8.656528390173671</v>
      </c>
      <c r="L192" s="14"/>
      <c r="M192" s="1">
        <v>0.23</v>
      </c>
      <c r="N192" s="1">
        <v>4.17</v>
      </c>
      <c r="O192" s="1">
        <v>8.62</v>
      </c>
      <c r="P192" s="1">
        <v>2.81</v>
      </c>
      <c r="Q192" s="1">
        <v>1.34</v>
      </c>
      <c r="R192" s="1">
        <v>0.08</v>
      </c>
      <c r="T192" s="1">
        <v>0.13</v>
      </c>
      <c r="U192" s="1">
        <f t="shared" si="35"/>
        <v>99.15652839017369</v>
      </c>
      <c r="V192" s="1">
        <v>47</v>
      </c>
      <c r="W192" s="1">
        <v>523</v>
      </c>
      <c r="X192" s="1">
        <v>3.32</v>
      </c>
      <c r="Y192" s="1">
        <v>426</v>
      </c>
      <c r="Z192" s="1">
        <v>73</v>
      </c>
      <c r="AO192" s="1">
        <v>29</v>
      </c>
      <c r="AU192" s="1">
        <v>107</v>
      </c>
      <c r="AV192" s="1">
        <v>72</v>
      </c>
      <c r="AW192" s="1">
        <v>32</v>
      </c>
      <c r="BC192" s="1">
        <f t="shared" si="36"/>
        <v>14.689655172413794</v>
      </c>
      <c r="BD192" s="1">
        <f t="shared" si="37"/>
        <v>5.835616438356165</v>
      </c>
      <c r="BE192" s="1">
        <f t="shared" si="38"/>
        <v>7.164383561643835</v>
      </c>
      <c r="BF192" s="25">
        <f t="shared" si="27"/>
        <v>0.04547945205479452</v>
      </c>
      <c r="BG192" s="26">
        <f t="shared" si="28"/>
        <v>0.11448275862068966</v>
      </c>
      <c r="BH192" s="14"/>
      <c r="BI192" s="14"/>
      <c r="BJ192" s="14"/>
      <c r="BK192" s="14"/>
      <c r="BL192" s="1">
        <f t="shared" si="19"/>
        <v>1.2074272701356161</v>
      </c>
      <c r="BM192" s="1">
        <f t="shared" si="20"/>
        <v>22.23456790123457</v>
      </c>
      <c r="BN192" s="1">
        <f t="shared" si="21"/>
        <v>2.0759060887706644</v>
      </c>
      <c r="BO192" s="1">
        <f t="shared" si="22"/>
        <v>51.76990047734772</v>
      </c>
      <c r="BP192" s="21" t="s">
        <v>643</v>
      </c>
      <c r="BQ192" s="14"/>
      <c r="BR192" s="39"/>
      <c r="BS192" s="14"/>
      <c r="BT192" s="14"/>
      <c r="BU192" s="14"/>
      <c r="BV192" s="16"/>
      <c r="CK192" s="1">
        <f>AO192/28</f>
        <v>1.0357142857142858</v>
      </c>
      <c r="CL192" s="11"/>
      <c r="CM192" s="11"/>
    </row>
    <row r="193" spans="1:91" s="1" customFormat="1" ht="13.5">
      <c r="A193" s="29" t="s">
        <v>597</v>
      </c>
      <c r="B193" s="1">
        <v>-6.71</v>
      </c>
      <c r="C193" s="1">
        <v>129.5</v>
      </c>
      <c r="D193" s="1">
        <v>0</v>
      </c>
      <c r="E193" s="1">
        <v>2</v>
      </c>
      <c r="F193" s="1" t="s">
        <v>644</v>
      </c>
      <c r="G193" s="1">
        <v>59.57</v>
      </c>
      <c r="H193" s="1">
        <v>0.57</v>
      </c>
      <c r="I193" s="1">
        <v>17.27</v>
      </c>
      <c r="J193" s="14"/>
      <c r="K193" s="1">
        <v>6.667866462701341</v>
      </c>
      <c r="L193" s="14"/>
      <c r="M193" s="1">
        <v>0.18</v>
      </c>
      <c r="N193" s="1">
        <v>3.02</v>
      </c>
      <c r="O193" s="1">
        <v>6.75</v>
      </c>
      <c r="P193" s="1">
        <v>2.88</v>
      </c>
      <c r="Q193" s="1">
        <v>2.24</v>
      </c>
      <c r="R193" s="1">
        <v>0.11</v>
      </c>
      <c r="T193" s="1">
        <v>0.44</v>
      </c>
      <c r="U193" s="1">
        <f t="shared" si="35"/>
        <v>99.69786646270133</v>
      </c>
      <c r="V193" s="1">
        <v>94</v>
      </c>
      <c r="W193" s="1">
        <v>732</v>
      </c>
      <c r="X193" s="1">
        <v>5.1</v>
      </c>
      <c r="Y193" s="1">
        <v>358</v>
      </c>
      <c r="Z193" s="1">
        <v>113</v>
      </c>
      <c r="AA193" s="1">
        <v>22.3</v>
      </c>
      <c r="AB193" s="1">
        <v>41</v>
      </c>
      <c r="AC193" s="1">
        <v>4.18</v>
      </c>
      <c r="AD193" s="1">
        <v>15.2</v>
      </c>
      <c r="AE193" s="1">
        <v>3.21</v>
      </c>
      <c r="AF193" s="1">
        <v>1.08</v>
      </c>
      <c r="AG193" s="1">
        <v>4.09</v>
      </c>
      <c r="AH193" s="1">
        <v>0.52</v>
      </c>
      <c r="AI193" s="1">
        <v>3.57</v>
      </c>
      <c r="AJ193" s="1">
        <v>0.77</v>
      </c>
      <c r="AK193" s="1">
        <v>2.24</v>
      </c>
      <c r="AL193" s="1">
        <v>0.3</v>
      </c>
      <c r="AM193" s="1">
        <v>2.24</v>
      </c>
      <c r="AN193" s="1">
        <v>0.34</v>
      </c>
      <c r="AO193" s="1">
        <v>24</v>
      </c>
      <c r="AP193" s="1">
        <v>22.2</v>
      </c>
      <c r="AR193" s="1">
        <v>6.9</v>
      </c>
      <c r="AS193" s="1">
        <v>20.8</v>
      </c>
      <c r="AU193" s="1">
        <v>102</v>
      </c>
      <c r="AV193" s="1">
        <v>65</v>
      </c>
      <c r="AW193" s="1">
        <v>45.4</v>
      </c>
      <c r="AX193" s="1">
        <v>4.03</v>
      </c>
      <c r="AY193" s="1">
        <v>10</v>
      </c>
      <c r="AZ193" s="1">
        <v>3.33</v>
      </c>
      <c r="BA193" s="1">
        <v>0.35</v>
      </c>
      <c r="BB193" s="1">
        <v>3</v>
      </c>
      <c r="BC193" s="1">
        <f t="shared" si="36"/>
        <v>14.916666666666666</v>
      </c>
      <c r="BD193" s="1">
        <f t="shared" si="37"/>
        <v>3.168141592920354</v>
      </c>
      <c r="BE193" s="1">
        <f t="shared" si="38"/>
        <v>6.477876106194691</v>
      </c>
      <c r="BF193" s="25">
        <f t="shared" si="27"/>
        <v>0.04513274336283186</v>
      </c>
      <c r="BG193" s="26">
        <f t="shared" si="28"/>
        <v>0.2125</v>
      </c>
      <c r="BH193" s="25">
        <f t="shared" si="34"/>
        <v>0.08849557522123894</v>
      </c>
      <c r="BI193" s="14"/>
      <c r="BJ193" s="14"/>
      <c r="BK193" s="11">
        <v>1.4246123884166098</v>
      </c>
      <c r="BL193" s="1">
        <f aca="true" t="shared" si="39" ref="BL193:BL247">((O193/56.079)+(P193/61.979)+(Q193/94.196))/(I193/101.961)</f>
        <v>1.125369990106533</v>
      </c>
      <c r="BM193" s="1">
        <f aca="true" t="shared" si="40" ref="BM193:BM215">I193/H193</f>
        <v>30.29824561403509</v>
      </c>
      <c r="BN193" s="1">
        <f aca="true" t="shared" si="41" ref="BN193:BN215">K193/N193</f>
        <v>2.207902802218987</v>
      </c>
      <c r="BO193" s="1">
        <f aca="true" t="shared" si="42" ref="BO193:BO247">(N193/40.304)/((N193/40.304)+(0.8*K193/71.8464))*100</f>
        <v>50.22950418512768</v>
      </c>
      <c r="BP193" s="21" t="s">
        <v>645</v>
      </c>
      <c r="BQ193" s="21" t="s">
        <v>646</v>
      </c>
      <c r="BR193" s="11">
        <f>((BQ193/0.512638)-1)*10000</f>
        <v>0.11704165512327336</v>
      </c>
      <c r="BS193" s="13" t="s">
        <v>647</v>
      </c>
      <c r="BT193" s="13" t="s">
        <v>648</v>
      </c>
      <c r="BU193" s="13" t="s">
        <v>649</v>
      </c>
      <c r="BV193" s="16"/>
      <c r="BW193" s="1">
        <f>AA193/2.5</f>
        <v>8.92</v>
      </c>
      <c r="BX193" s="1">
        <f>AB193/7.5</f>
        <v>5.466666666666667</v>
      </c>
      <c r="BY193" s="1">
        <f>AC193/1.32</f>
        <v>3.1666666666666665</v>
      </c>
      <c r="BZ193" s="1">
        <f>AD193/7.4</f>
        <v>2.054054054054054</v>
      </c>
      <c r="CA193" s="1">
        <f>AE193/2.63</f>
        <v>1.220532319391635</v>
      </c>
      <c r="CB193" s="1">
        <f>AF193/1.02</f>
        <v>1.0588235294117647</v>
      </c>
      <c r="CC193" s="1">
        <f>AG193/3.68</f>
        <v>1.1114130434782608</v>
      </c>
      <c r="CD193" s="1">
        <f>AH193/0.67</f>
        <v>0.7761194029850746</v>
      </c>
      <c r="CE193" s="1">
        <f>AI193/4.55</f>
        <v>0.7846153846153846</v>
      </c>
      <c r="CF193" s="1">
        <f>AJ193/1.01</f>
        <v>0.7623762376237624</v>
      </c>
      <c r="CG193" s="1">
        <f>AK193/2.97</f>
        <v>0.7542087542087542</v>
      </c>
      <c r="CH193" s="1">
        <f>AL193/0.456</f>
        <v>0.6578947368421052</v>
      </c>
      <c r="CI193" s="1">
        <f>AM193/3.05</f>
        <v>0.7344262295081968</v>
      </c>
      <c r="CJ193" s="1">
        <f>AN193/0.455</f>
        <v>0.7472527472527473</v>
      </c>
      <c r="CK193" s="1">
        <f>AO193/28</f>
        <v>0.8571428571428571</v>
      </c>
      <c r="CL193" s="11">
        <f>CB193/10^(((17/18)*LOG(CA193))-((1/6)*LOG(BZ193))+((2/9)*LOG(CD193)))</f>
        <v>1.0462727049354774</v>
      </c>
      <c r="CM193" s="11">
        <f>CL193/CI193</f>
        <v>1.4246123884166098</v>
      </c>
    </row>
    <row r="194" spans="1:91" s="1" customFormat="1" ht="13.5">
      <c r="A194" s="29" t="s">
        <v>597</v>
      </c>
      <c r="B194" s="1">
        <v>-6.71</v>
      </c>
      <c r="C194" s="1">
        <v>129.5</v>
      </c>
      <c r="D194" s="1">
        <v>0</v>
      </c>
      <c r="E194" s="1">
        <v>2</v>
      </c>
      <c r="F194" s="1" t="s">
        <v>650</v>
      </c>
      <c r="G194" s="1">
        <v>57.8</v>
      </c>
      <c r="H194" s="1">
        <v>0.61</v>
      </c>
      <c r="I194" s="1">
        <v>18.38</v>
      </c>
      <c r="J194" s="14"/>
      <c r="K194" s="1">
        <v>6.343921533339333</v>
      </c>
      <c r="L194" s="14"/>
      <c r="M194" s="1">
        <v>0.17</v>
      </c>
      <c r="N194" s="1">
        <v>3.01</v>
      </c>
      <c r="O194" s="1">
        <v>7.59</v>
      </c>
      <c r="P194" s="1">
        <v>2.94</v>
      </c>
      <c r="Q194" s="1">
        <v>2.37</v>
      </c>
      <c r="R194" s="1">
        <v>0.09</v>
      </c>
      <c r="T194" s="1">
        <v>0.43</v>
      </c>
      <c r="U194" s="1">
        <f t="shared" si="35"/>
        <v>99.73392153333934</v>
      </c>
      <c r="V194" s="1">
        <v>94</v>
      </c>
      <c r="W194" s="1">
        <v>730</v>
      </c>
      <c r="X194" s="1">
        <v>6.7</v>
      </c>
      <c r="Y194" s="1">
        <v>374</v>
      </c>
      <c r="Z194" s="1">
        <v>139</v>
      </c>
      <c r="AO194" s="1">
        <v>40</v>
      </c>
      <c r="AU194" s="1">
        <v>57</v>
      </c>
      <c r="AV194" s="1">
        <v>70</v>
      </c>
      <c r="AW194" s="1">
        <v>24</v>
      </c>
      <c r="BC194" s="1">
        <f t="shared" si="36"/>
        <v>9.35</v>
      </c>
      <c r="BD194" s="1">
        <f t="shared" si="37"/>
        <v>2.6906474820143886</v>
      </c>
      <c r="BE194" s="1">
        <f t="shared" si="38"/>
        <v>5.251798561151079</v>
      </c>
      <c r="BF194" s="25">
        <f t="shared" si="27"/>
        <v>0.04820143884892086</v>
      </c>
      <c r="BG194" s="26">
        <f t="shared" si="28"/>
        <v>0.1675</v>
      </c>
      <c r="BH194" s="14"/>
      <c r="BI194" s="14"/>
      <c r="BJ194" s="14"/>
      <c r="BK194" s="14"/>
      <c r="BL194" s="1">
        <f t="shared" si="39"/>
        <v>1.1535267711478692</v>
      </c>
      <c r="BM194" s="1">
        <f t="shared" si="40"/>
        <v>30.131147540983605</v>
      </c>
      <c r="BN194" s="1">
        <f t="shared" si="41"/>
        <v>2.10761512735526</v>
      </c>
      <c r="BO194" s="1">
        <f t="shared" si="42"/>
        <v>51.39129828963702</v>
      </c>
      <c r="BP194" s="14"/>
      <c r="BQ194" s="14"/>
      <c r="BR194" s="39"/>
      <c r="BS194" s="14"/>
      <c r="BT194" s="14"/>
      <c r="BU194" s="14"/>
      <c r="BV194" s="16"/>
      <c r="CK194" s="1">
        <f>AO194/28</f>
        <v>1.4285714285714286</v>
      </c>
      <c r="CL194" s="11"/>
      <c r="CM194" s="11"/>
    </row>
    <row r="195" spans="1:91" s="1" customFormat="1" ht="13.5">
      <c r="A195" s="29" t="s">
        <v>597</v>
      </c>
      <c r="B195" s="1">
        <v>-6.71</v>
      </c>
      <c r="C195" s="1">
        <v>129.5</v>
      </c>
      <c r="D195" s="1">
        <v>0</v>
      </c>
      <c r="E195" s="1">
        <v>2</v>
      </c>
      <c r="F195" s="1" t="s">
        <v>651</v>
      </c>
      <c r="G195" s="1">
        <v>51.93</v>
      </c>
      <c r="H195" s="1">
        <v>0.6</v>
      </c>
      <c r="I195" s="1">
        <v>18.09</v>
      </c>
      <c r="J195" s="14"/>
      <c r="K195" s="1">
        <v>8.431566633672276</v>
      </c>
      <c r="L195" s="14"/>
      <c r="M195" s="1">
        <v>0.2</v>
      </c>
      <c r="N195" s="1">
        <v>5.39</v>
      </c>
      <c r="O195" s="1">
        <v>11.07</v>
      </c>
      <c r="P195" s="1">
        <v>2.07</v>
      </c>
      <c r="Q195" s="1">
        <v>1.15</v>
      </c>
      <c r="R195" s="1">
        <v>0.13</v>
      </c>
      <c r="T195" s="1">
        <v>0.56</v>
      </c>
      <c r="U195" s="1">
        <f t="shared" si="35"/>
        <v>99.62156663367227</v>
      </c>
      <c r="V195" s="1">
        <v>46</v>
      </c>
      <c r="W195" s="1">
        <v>322</v>
      </c>
      <c r="X195" s="1">
        <v>2.86</v>
      </c>
      <c r="Y195" s="1">
        <v>432</v>
      </c>
      <c r="Z195" s="1">
        <v>63</v>
      </c>
      <c r="AA195" s="1">
        <v>11.7</v>
      </c>
      <c r="AB195" s="1">
        <v>28.1</v>
      </c>
      <c r="AD195" s="1">
        <v>9.26</v>
      </c>
      <c r="AE195" s="1">
        <v>2.27</v>
      </c>
      <c r="AF195" s="1">
        <v>0.84</v>
      </c>
      <c r="AH195" s="1">
        <v>0.44</v>
      </c>
      <c r="AM195" s="1">
        <v>1.41</v>
      </c>
      <c r="AO195" s="1">
        <v>16</v>
      </c>
      <c r="AP195" s="1">
        <v>39</v>
      </c>
      <c r="AR195" s="1">
        <v>29.1</v>
      </c>
      <c r="AS195" s="1">
        <v>37</v>
      </c>
      <c r="AU195" s="1">
        <v>72</v>
      </c>
      <c r="AV195" s="1">
        <v>73</v>
      </c>
      <c r="AW195" s="1">
        <v>14</v>
      </c>
      <c r="AX195" s="1">
        <v>4.08</v>
      </c>
      <c r="AY195" s="1">
        <v>4.4</v>
      </c>
      <c r="BB195" s="1">
        <v>1.63</v>
      </c>
      <c r="BC195" s="1">
        <f t="shared" si="36"/>
        <v>27</v>
      </c>
      <c r="BD195" s="1">
        <f t="shared" si="37"/>
        <v>6.857142857142857</v>
      </c>
      <c r="BE195" s="1">
        <f t="shared" si="38"/>
        <v>5.111111111111111</v>
      </c>
      <c r="BF195" s="25">
        <f t="shared" si="27"/>
        <v>0.045396825396825394</v>
      </c>
      <c r="BG195" s="26">
        <f t="shared" si="28"/>
        <v>0.17875</v>
      </c>
      <c r="BH195" s="25">
        <f t="shared" si="34"/>
        <v>0.06984126984126984</v>
      </c>
      <c r="BJ195" s="14"/>
      <c r="BK195" s="11">
        <v>2.3331928893388216</v>
      </c>
      <c r="BL195" s="1">
        <f t="shared" si="39"/>
        <v>1.3696653446823612</v>
      </c>
      <c r="BM195" s="1">
        <f t="shared" si="40"/>
        <v>30.150000000000002</v>
      </c>
      <c r="BN195" s="1">
        <f t="shared" si="41"/>
        <v>1.5642980767481032</v>
      </c>
      <c r="BO195" s="1">
        <f t="shared" si="42"/>
        <v>58.753540311592054</v>
      </c>
      <c r="BP195" s="21" t="s">
        <v>652</v>
      </c>
      <c r="BQ195" s="21" t="s">
        <v>653</v>
      </c>
      <c r="BR195" s="11">
        <f>((BQ195/0.512638)-1)*10000</f>
        <v>0.9948540685611462</v>
      </c>
      <c r="BS195" s="13" t="s">
        <v>654</v>
      </c>
      <c r="BT195" s="13" t="s">
        <v>521</v>
      </c>
      <c r="BU195" s="13" t="s">
        <v>655</v>
      </c>
      <c r="BV195" s="16"/>
      <c r="BW195" s="1">
        <f>AA195/2.5</f>
        <v>4.68</v>
      </c>
      <c r="BX195" s="1">
        <f>AB195/7.5</f>
        <v>3.746666666666667</v>
      </c>
      <c r="BZ195" s="1">
        <f>AD195/7.4</f>
        <v>1.2513513513513512</v>
      </c>
      <c r="CA195" s="1">
        <f>AE195/2.63</f>
        <v>0.8631178707224335</v>
      </c>
      <c r="CB195" s="1">
        <f>AF195/1.02</f>
        <v>0.8235294117647058</v>
      </c>
      <c r="CD195" s="1">
        <f>AH195/0.67</f>
        <v>0.6567164179104478</v>
      </c>
      <c r="CI195" s="1">
        <f>AM195/3.05</f>
        <v>0.46229508196721314</v>
      </c>
      <c r="CK195" s="1">
        <f>AO195/28</f>
        <v>0.5714285714285714</v>
      </c>
      <c r="CL195" s="11">
        <f>CB195/10^(((17/18)*LOG(CA195))-((1/6)*LOG(BZ195))+((2/9)*LOG(CD195)))</f>
        <v>1.0786235980222094</v>
      </c>
      <c r="CM195" s="11">
        <f>CL195/CI195</f>
        <v>2.3331928893388216</v>
      </c>
    </row>
    <row r="196" spans="1:91" s="1" customFormat="1" ht="13.5">
      <c r="A196" s="29" t="s">
        <v>597</v>
      </c>
      <c r="B196" s="1">
        <v>-6.71</v>
      </c>
      <c r="C196" s="1">
        <v>129.5</v>
      </c>
      <c r="D196" s="1">
        <v>0</v>
      </c>
      <c r="E196" s="1">
        <v>2</v>
      </c>
      <c r="F196" s="1" t="s">
        <v>656</v>
      </c>
      <c r="G196" s="1">
        <v>56.87</v>
      </c>
      <c r="H196" s="1">
        <v>0.57</v>
      </c>
      <c r="I196" s="1">
        <v>17.35</v>
      </c>
      <c r="J196" s="14"/>
      <c r="K196" s="1">
        <v>7.243768559344912</v>
      </c>
      <c r="L196" s="14"/>
      <c r="M196" s="1">
        <v>0.19</v>
      </c>
      <c r="N196" s="1">
        <v>3.79</v>
      </c>
      <c r="O196" s="1">
        <v>8.56</v>
      </c>
      <c r="P196" s="1">
        <v>2.58</v>
      </c>
      <c r="Q196" s="1">
        <v>1.92</v>
      </c>
      <c r="R196" s="1">
        <v>0.12</v>
      </c>
      <c r="T196" s="1">
        <v>0.83</v>
      </c>
      <c r="U196" s="1">
        <f t="shared" si="35"/>
        <v>100.02376855934492</v>
      </c>
      <c r="V196" s="1">
        <v>81</v>
      </c>
      <c r="W196" s="1">
        <v>578</v>
      </c>
      <c r="X196" s="1">
        <v>3.87</v>
      </c>
      <c r="Y196" s="1">
        <v>388</v>
      </c>
      <c r="Z196" s="1">
        <v>96</v>
      </c>
      <c r="AA196" s="1">
        <v>14.6</v>
      </c>
      <c r="AB196" s="1">
        <v>25.7</v>
      </c>
      <c r="AC196" s="1">
        <v>2.89</v>
      </c>
      <c r="AD196" s="1">
        <v>11.8</v>
      </c>
      <c r="AE196" s="1">
        <v>2.67</v>
      </c>
      <c r="AF196" s="1">
        <v>0.83</v>
      </c>
      <c r="AG196" s="1">
        <v>2.97</v>
      </c>
      <c r="AH196" s="1">
        <v>0.42</v>
      </c>
      <c r="AI196" s="1">
        <v>2.94</v>
      </c>
      <c r="AJ196" s="1">
        <v>0.64</v>
      </c>
      <c r="AK196" s="1">
        <v>1.87</v>
      </c>
      <c r="AL196" s="1">
        <v>0.25</v>
      </c>
      <c r="AM196" s="1">
        <v>1.88</v>
      </c>
      <c r="AN196" s="1">
        <v>0.28</v>
      </c>
      <c r="AO196" s="1">
        <v>20</v>
      </c>
      <c r="AP196" s="1">
        <v>28.4</v>
      </c>
      <c r="AR196" s="1">
        <v>16.7</v>
      </c>
      <c r="AS196" s="1">
        <v>26.7</v>
      </c>
      <c r="AU196" s="1">
        <v>59</v>
      </c>
      <c r="AV196" s="1">
        <v>69</v>
      </c>
      <c r="AW196" s="1">
        <v>21.4</v>
      </c>
      <c r="AX196" s="1">
        <v>7.2</v>
      </c>
      <c r="AY196" s="1">
        <v>8.42</v>
      </c>
      <c r="AZ196" s="1">
        <v>2.57</v>
      </c>
      <c r="BB196" s="1">
        <v>2.69</v>
      </c>
      <c r="BC196" s="1">
        <f t="shared" si="36"/>
        <v>19.4</v>
      </c>
      <c r="BD196" s="1">
        <f t="shared" si="37"/>
        <v>4.041666666666667</v>
      </c>
      <c r="BE196" s="1">
        <f t="shared" si="38"/>
        <v>6.020833333333333</v>
      </c>
      <c r="BF196" s="25">
        <f t="shared" si="27"/>
        <v>0.0403125</v>
      </c>
      <c r="BG196" s="26">
        <f t="shared" si="28"/>
        <v>0.1935</v>
      </c>
      <c r="BH196" s="25">
        <f t="shared" si="34"/>
        <v>0.08770833333333333</v>
      </c>
      <c r="BJ196" s="14"/>
      <c r="BK196" s="11">
        <v>1.5605438517526096</v>
      </c>
      <c r="BL196" s="1">
        <f t="shared" si="39"/>
        <v>1.2614476388075813</v>
      </c>
      <c r="BM196" s="1">
        <f t="shared" si="40"/>
        <v>30.438596491228076</v>
      </c>
      <c r="BN196" s="1">
        <f t="shared" si="41"/>
        <v>1.9112845803020875</v>
      </c>
      <c r="BO196" s="1">
        <f t="shared" si="42"/>
        <v>53.82868454659945</v>
      </c>
      <c r="BP196" s="21" t="s">
        <v>657</v>
      </c>
      <c r="BQ196" s="21" t="s">
        <v>658</v>
      </c>
      <c r="BR196" s="11">
        <f>((BQ196/0.512638)-1)*10000</f>
        <v>0.5266874480636119</v>
      </c>
      <c r="BS196" s="13" t="s">
        <v>659</v>
      </c>
      <c r="BT196" s="13" t="s">
        <v>660</v>
      </c>
      <c r="BU196" s="13" t="s">
        <v>661</v>
      </c>
      <c r="BV196" s="16"/>
      <c r="BW196" s="1">
        <f>AA196/2.5</f>
        <v>5.84</v>
      </c>
      <c r="BX196" s="1">
        <f>AB196/7.5</f>
        <v>3.4266666666666667</v>
      </c>
      <c r="BY196" s="1">
        <f>AC196/1.32</f>
        <v>2.1893939393939394</v>
      </c>
      <c r="BZ196" s="1">
        <f>AD196/7.4</f>
        <v>1.5945945945945945</v>
      </c>
      <c r="CA196" s="1">
        <f>AE196/2.63</f>
        <v>1.015209125475285</v>
      </c>
      <c r="CB196" s="1">
        <f>AF196/1.02</f>
        <v>0.8137254901960784</v>
      </c>
      <c r="CC196" s="1">
        <f>AG196/3.68</f>
        <v>0.8070652173913043</v>
      </c>
      <c r="CD196" s="1">
        <f>AH196/0.67</f>
        <v>0.626865671641791</v>
      </c>
      <c r="CE196" s="1">
        <f>AI196/4.55</f>
        <v>0.6461538461538462</v>
      </c>
      <c r="CF196" s="1">
        <f>AJ196/1.01</f>
        <v>0.6336633663366337</v>
      </c>
      <c r="CG196" s="1">
        <f>AK196/2.97</f>
        <v>0.6296296296296297</v>
      </c>
      <c r="CH196" s="1">
        <f>AL196/0.456</f>
        <v>0.5482456140350876</v>
      </c>
      <c r="CI196" s="1">
        <f>AM196/3.05</f>
        <v>0.6163934426229508</v>
      </c>
      <c r="CJ196" s="1">
        <f>AN196/0.455</f>
        <v>0.6153846153846154</v>
      </c>
      <c r="CK196" s="1">
        <f>AO196/28</f>
        <v>0.7142857142857143</v>
      </c>
      <c r="CL196" s="11">
        <f>CB196/10^(((17/18)*LOG(CA196))-((1/6)*LOG(BZ196))+((2/9)*LOG(CD196)))</f>
        <v>0.9619089971458709</v>
      </c>
      <c r="CM196" s="11">
        <f>CL196/CI196</f>
        <v>1.5605438517526096</v>
      </c>
    </row>
    <row r="197" spans="1:91" s="1" customFormat="1" ht="13.5">
      <c r="A197" s="29" t="s">
        <v>662</v>
      </c>
      <c r="B197" s="1">
        <v>-4.525</v>
      </c>
      <c r="C197" s="1">
        <v>129.871</v>
      </c>
      <c r="D197" s="1">
        <v>0</v>
      </c>
      <c r="E197" s="1">
        <v>2</v>
      </c>
      <c r="F197" s="1" t="s">
        <v>663</v>
      </c>
      <c r="G197" s="1">
        <v>51.59</v>
      </c>
      <c r="H197" s="1">
        <v>0.86</v>
      </c>
      <c r="I197" s="1">
        <v>18.67</v>
      </c>
      <c r="J197" s="14"/>
      <c r="K197" s="1">
        <v>9.08</v>
      </c>
      <c r="L197" s="14"/>
      <c r="N197" s="1">
        <v>4.83</v>
      </c>
      <c r="O197" s="1">
        <v>11.31</v>
      </c>
      <c r="P197" s="1">
        <v>2.64</v>
      </c>
      <c r="Q197" s="1">
        <v>0.28</v>
      </c>
      <c r="R197" s="1">
        <v>0.13</v>
      </c>
      <c r="U197" s="1">
        <f aca="true" t="shared" si="43" ref="U197:U204">G197+H197+I197+K197+N197+O197+P197+Q197+R197</f>
        <v>99.39</v>
      </c>
      <c r="V197" s="1">
        <v>8.8</v>
      </c>
      <c r="W197" s="1">
        <v>106</v>
      </c>
      <c r="Y197" s="1">
        <v>277</v>
      </c>
      <c r="AX197" s="1">
        <v>0.52</v>
      </c>
      <c r="BC197" s="14"/>
      <c r="BD197" s="14"/>
      <c r="BE197" s="14"/>
      <c r="BF197" s="14"/>
      <c r="BG197" s="14"/>
      <c r="BH197" s="14"/>
      <c r="BI197" s="14"/>
      <c r="BJ197" s="14"/>
      <c r="BK197" s="14"/>
      <c r="BL197" s="1">
        <f t="shared" si="39"/>
        <v>1.3502725871509615</v>
      </c>
      <c r="BM197" s="1">
        <f t="shared" si="40"/>
        <v>21.709302325581397</v>
      </c>
      <c r="BN197" s="1">
        <f t="shared" si="41"/>
        <v>1.8799171842650104</v>
      </c>
      <c r="BO197" s="1">
        <f t="shared" si="42"/>
        <v>54.239685206922076</v>
      </c>
      <c r="BP197" s="21" t="s">
        <v>664</v>
      </c>
      <c r="BQ197" s="14"/>
      <c r="BR197" s="39"/>
      <c r="BS197" s="14"/>
      <c r="BT197" s="14"/>
      <c r="BU197" s="14"/>
      <c r="BV197" s="16"/>
      <c r="CL197" s="11"/>
      <c r="CM197" s="11"/>
    </row>
    <row r="198" spans="1:91" s="1" customFormat="1" ht="13.5">
      <c r="A198" s="29" t="s">
        <v>662</v>
      </c>
      <c r="B198" s="1">
        <v>-4.525</v>
      </c>
      <c r="C198" s="1">
        <v>129.871</v>
      </c>
      <c r="D198" s="1">
        <v>0</v>
      </c>
      <c r="E198" s="1">
        <v>2</v>
      </c>
      <c r="F198" s="1" t="s">
        <v>665</v>
      </c>
      <c r="G198" s="1">
        <v>65.12</v>
      </c>
      <c r="H198" s="1">
        <v>0.94</v>
      </c>
      <c r="I198" s="1">
        <v>15.03</v>
      </c>
      <c r="J198" s="14"/>
      <c r="K198" s="1">
        <v>5.651039323315037</v>
      </c>
      <c r="L198" s="14"/>
      <c r="N198" s="1">
        <v>1.62</v>
      </c>
      <c r="O198" s="1">
        <v>4.89</v>
      </c>
      <c r="P198" s="1">
        <v>4.36</v>
      </c>
      <c r="Q198" s="1">
        <v>0.84</v>
      </c>
      <c r="R198" s="1">
        <v>0.27</v>
      </c>
      <c r="U198" s="1">
        <f t="shared" si="43"/>
        <v>98.72103932331504</v>
      </c>
      <c r="V198" s="1">
        <v>17.7</v>
      </c>
      <c r="W198" s="1">
        <v>247</v>
      </c>
      <c r="Y198" s="1">
        <v>180</v>
      </c>
      <c r="AX198" s="1">
        <v>0.35</v>
      </c>
      <c r="BC198" s="14"/>
      <c r="BD198" s="14"/>
      <c r="BE198" s="14"/>
      <c r="BF198" s="14"/>
      <c r="BG198" s="14"/>
      <c r="BH198" s="14"/>
      <c r="BI198" s="14"/>
      <c r="BJ198" s="14"/>
      <c r="BK198" s="14"/>
      <c r="BL198" s="1">
        <f t="shared" si="39"/>
        <v>1.1292530137149643</v>
      </c>
      <c r="BM198" s="1">
        <f t="shared" si="40"/>
        <v>15.98936170212766</v>
      </c>
      <c r="BN198" s="1">
        <f t="shared" si="41"/>
        <v>3.4882958785895286</v>
      </c>
      <c r="BO198" s="1">
        <f t="shared" si="42"/>
        <v>38.97911978840924</v>
      </c>
      <c r="BP198" s="21" t="s">
        <v>666</v>
      </c>
      <c r="BQ198" s="14"/>
      <c r="BR198" s="39"/>
      <c r="BS198" s="14"/>
      <c r="BT198" s="14"/>
      <c r="BU198" s="14"/>
      <c r="BV198" s="16"/>
      <c r="CL198" s="11"/>
      <c r="CM198" s="11"/>
    </row>
    <row r="199" spans="1:91" s="1" customFormat="1" ht="13.5">
      <c r="A199" s="29" t="s">
        <v>662</v>
      </c>
      <c r="B199" s="1">
        <v>-4.525</v>
      </c>
      <c r="C199" s="1">
        <v>129.871</v>
      </c>
      <c r="D199" s="1">
        <v>0</v>
      </c>
      <c r="E199" s="1">
        <v>2</v>
      </c>
      <c r="F199" s="1" t="s">
        <v>667</v>
      </c>
      <c r="G199" s="1">
        <v>64.62</v>
      </c>
      <c r="H199" s="1">
        <v>1.11</v>
      </c>
      <c r="I199" s="1">
        <v>14.76</v>
      </c>
      <c r="J199" s="14"/>
      <c r="K199" s="1">
        <v>7.07</v>
      </c>
      <c r="L199" s="14"/>
      <c r="N199" s="1">
        <v>1.85</v>
      </c>
      <c r="O199" s="1">
        <v>5.01</v>
      </c>
      <c r="P199" s="1">
        <v>4.32</v>
      </c>
      <c r="Q199" s="1">
        <v>0.77</v>
      </c>
      <c r="R199" s="1">
        <v>0.29</v>
      </c>
      <c r="U199" s="1">
        <f t="shared" si="43"/>
        <v>99.80000000000001</v>
      </c>
      <c r="V199" s="1">
        <v>18.1</v>
      </c>
      <c r="W199" s="1">
        <v>238</v>
      </c>
      <c r="Y199" s="1">
        <v>175</v>
      </c>
      <c r="AX199" s="1">
        <v>0.45</v>
      </c>
      <c r="BC199" s="14"/>
      <c r="BD199" s="14"/>
      <c r="BE199" s="14"/>
      <c r="BF199" s="14"/>
      <c r="BG199" s="14"/>
      <c r="BH199" s="14"/>
      <c r="BI199" s="14"/>
      <c r="BJ199" s="14"/>
      <c r="BK199" s="14"/>
      <c r="BL199" s="1">
        <f t="shared" si="39"/>
        <v>1.1551001944464596</v>
      </c>
      <c r="BM199" s="1">
        <f t="shared" si="40"/>
        <v>13.297297297297296</v>
      </c>
      <c r="BN199" s="1">
        <f t="shared" si="41"/>
        <v>3.8216216216216217</v>
      </c>
      <c r="BO199" s="1">
        <f t="shared" si="42"/>
        <v>36.8315186047221</v>
      </c>
      <c r="BP199" s="21" t="s">
        <v>668</v>
      </c>
      <c r="BQ199" s="14"/>
      <c r="BR199" s="39"/>
      <c r="BS199" s="14"/>
      <c r="BT199" s="14"/>
      <c r="BU199" s="14"/>
      <c r="BV199" s="16"/>
      <c r="CL199" s="11"/>
      <c r="CM199" s="11"/>
    </row>
    <row r="200" spans="1:91" s="1" customFormat="1" ht="13.5">
      <c r="A200" s="29" t="s">
        <v>662</v>
      </c>
      <c r="B200" s="1">
        <v>-4.525</v>
      </c>
      <c r="C200" s="1">
        <v>129.871</v>
      </c>
      <c r="D200" s="1">
        <v>0</v>
      </c>
      <c r="E200" s="1">
        <v>2</v>
      </c>
      <c r="F200" s="1" t="s">
        <v>669</v>
      </c>
      <c r="G200" s="1">
        <v>64.55</v>
      </c>
      <c r="H200" s="1">
        <v>0.99</v>
      </c>
      <c r="I200" s="1">
        <v>14.65</v>
      </c>
      <c r="J200" s="14"/>
      <c r="K200" s="1">
        <v>7.42</v>
      </c>
      <c r="L200" s="14"/>
      <c r="N200" s="1">
        <v>1.85</v>
      </c>
      <c r="O200" s="1">
        <v>4.93</v>
      </c>
      <c r="P200" s="1">
        <v>4.78</v>
      </c>
      <c r="Q200" s="1">
        <v>0.8</v>
      </c>
      <c r="R200" s="1">
        <v>0.22</v>
      </c>
      <c r="U200" s="1">
        <f t="shared" si="43"/>
        <v>100.18999999999998</v>
      </c>
      <c r="V200" s="1">
        <v>20.4</v>
      </c>
      <c r="W200" s="1">
        <v>232</v>
      </c>
      <c r="Y200" s="1">
        <v>175</v>
      </c>
      <c r="AX200" s="1">
        <v>1.5</v>
      </c>
      <c r="BC200" s="14"/>
      <c r="BD200" s="14"/>
      <c r="BE200" s="14"/>
      <c r="BF200" s="14"/>
      <c r="BG200" s="14"/>
      <c r="BH200" s="14"/>
      <c r="BI200" s="14"/>
      <c r="BJ200" s="14"/>
      <c r="BK200" s="14"/>
      <c r="BL200" s="1">
        <f t="shared" si="39"/>
        <v>1.207716019178849</v>
      </c>
      <c r="BM200" s="1">
        <f t="shared" si="40"/>
        <v>14.7979797979798</v>
      </c>
      <c r="BN200" s="1">
        <f t="shared" si="41"/>
        <v>4.010810810810811</v>
      </c>
      <c r="BO200" s="1">
        <f t="shared" si="42"/>
        <v>35.71466650249372</v>
      </c>
      <c r="BP200" s="21" t="s">
        <v>668</v>
      </c>
      <c r="BQ200" s="14"/>
      <c r="BR200" s="39"/>
      <c r="BS200" s="14"/>
      <c r="BT200" s="14"/>
      <c r="BU200" s="14"/>
      <c r="BV200" s="16"/>
      <c r="CL200" s="11"/>
      <c r="CM200" s="11"/>
    </row>
    <row r="201" spans="1:91" s="1" customFormat="1" ht="13.5">
      <c r="A201" s="29" t="s">
        <v>662</v>
      </c>
      <c r="B201" s="1">
        <v>-4.525</v>
      </c>
      <c r="C201" s="1">
        <v>129.871</v>
      </c>
      <c r="D201" s="1">
        <v>0</v>
      </c>
      <c r="E201" s="1">
        <v>2</v>
      </c>
      <c r="F201" s="1" t="s">
        <v>670</v>
      </c>
      <c r="G201" s="1">
        <v>67.43</v>
      </c>
      <c r="H201" s="1">
        <v>0.95</v>
      </c>
      <c r="I201" s="1">
        <v>14.27</v>
      </c>
      <c r="J201" s="14"/>
      <c r="K201" s="1">
        <v>5.76</v>
      </c>
      <c r="L201" s="14"/>
      <c r="N201" s="1">
        <v>1.32</v>
      </c>
      <c r="O201" s="1">
        <v>4.12</v>
      </c>
      <c r="P201" s="1">
        <v>4.46</v>
      </c>
      <c r="Q201" s="1">
        <v>0.89</v>
      </c>
      <c r="R201" s="1">
        <v>0.25</v>
      </c>
      <c r="U201" s="1">
        <f t="shared" si="43"/>
        <v>99.45</v>
      </c>
      <c r="V201" s="1">
        <v>24.7</v>
      </c>
      <c r="W201" s="1">
        <v>260</v>
      </c>
      <c r="Y201" s="1">
        <v>163</v>
      </c>
      <c r="AX201" s="1">
        <v>1.1</v>
      </c>
      <c r="BC201" s="14"/>
      <c r="BD201" s="14"/>
      <c r="BE201" s="14"/>
      <c r="BF201" s="14"/>
      <c r="BG201" s="14"/>
      <c r="BH201" s="14"/>
      <c r="BI201" s="14"/>
      <c r="BJ201" s="14"/>
      <c r="BK201" s="14"/>
      <c r="BL201" s="1">
        <f t="shared" si="39"/>
        <v>1.106609299353919</v>
      </c>
      <c r="BM201" s="1">
        <f t="shared" si="40"/>
        <v>15.021052631578948</v>
      </c>
      <c r="BN201" s="1">
        <f t="shared" si="41"/>
        <v>4.363636363636363</v>
      </c>
      <c r="BO201" s="1">
        <f t="shared" si="42"/>
        <v>33.80307136404698</v>
      </c>
      <c r="BP201" s="21" t="s">
        <v>668</v>
      </c>
      <c r="BQ201" s="14"/>
      <c r="BR201" s="39"/>
      <c r="BS201" s="14"/>
      <c r="BT201" s="14"/>
      <c r="BU201" s="14"/>
      <c r="BV201" s="16"/>
      <c r="CL201" s="11"/>
      <c r="CM201" s="11"/>
    </row>
    <row r="202" spans="1:91" s="1" customFormat="1" ht="13.5">
      <c r="A202" s="29" t="s">
        <v>662</v>
      </c>
      <c r="B202" s="1">
        <v>-4.525</v>
      </c>
      <c r="C202" s="1">
        <v>129.871</v>
      </c>
      <c r="D202" s="1">
        <v>0</v>
      </c>
      <c r="E202" s="1">
        <v>2</v>
      </c>
      <c r="F202" s="1" t="s">
        <v>671</v>
      </c>
      <c r="G202" s="1">
        <v>66.81</v>
      </c>
      <c r="H202" s="1">
        <v>0.95</v>
      </c>
      <c r="I202" s="1">
        <v>14.64</v>
      </c>
      <c r="J202" s="14"/>
      <c r="K202" s="1">
        <v>6.24</v>
      </c>
      <c r="L202" s="14"/>
      <c r="N202" s="1">
        <v>1.28</v>
      </c>
      <c r="O202" s="1">
        <v>4.1</v>
      </c>
      <c r="P202" s="1">
        <v>4.9</v>
      </c>
      <c r="Q202" s="1">
        <v>0.89</v>
      </c>
      <c r="R202" s="1">
        <v>0.24</v>
      </c>
      <c r="U202" s="1">
        <f t="shared" si="43"/>
        <v>100.05</v>
      </c>
      <c r="V202" s="1">
        <v>21.2</v>
      </c>
      <c r="W202" s="1">
        <v>252</v>
      </c>
      <c r="Y202" s="1">
        <v>163</v>
      </c>
      <c r="AX202" s="1">
        <v>0.6</v>
      </c>
      <c r="BC202" s="14"/>
      <c r="BD202" s="14"/>
      <c r="BE202" s="14"/>
      <c r="BF202" s="14"/>
      <c r="BG202" s="14"/>
      <c r="BH202" s="14"/>
      <c r="BI202" s="14"/>
      <c r="BJ202" s="14"/>
      <c r="BK202" s="14"/>
      <c r="BL202" s="1">
        <f t="shared" si="39"/>
        <v>1.125600459163875</v>
      </c>
      <c r="BM202" s="1">
        <f t="shared" si="40"/>
        <v>15.410526315789475</v>
      </c>
      <c r="BN202" s="1">
        <f t="shared" si="41"/>
        <v>4.875</v>
      </c>
      <c r="BO202" s="1">
        <f t="shared" si="42"/>
        <v>31.36959027559467</v>
      </c>
      <c r="BP202" s="21" t="s">
        <v>672</v>
      </c>
      <c r="BQ202" s="14"/>
      <c r="BR202" s="39"/>
      <c r="BS202" s="14"/>
      <c r="BT202" s="14"/>
      <c r="BU202" s="14"/>
      <c r="BV202" s="16"/>
      <c r="CL202" s="11"/>
      <c r="CM202" s="11"/>
    </row>
    <row r="203" spans="1:91" s="1" customFormat="1" ht="13.5">
      <c r="A203" s="29" t="s">
        <v>662</v>
      </c>
      <c r="B203" s="1">
        <v>-4.525</v>
      </c>
      <c r="C203" s="1">
        <v>129.871</v>
      </c>
      <c r="D203" s="1">
        <v>0</v>
      </c>
      <c r="E203" s="1">
        <v>2</v>
      </c>
      <c r="F203" s="1" t="s">
        <v>673</v>
      </c>
      <c r="G203" s="1">
        <v>66.65</v>
      </c>
      <c r="H203" s="1">
        <v>0.93</v>
      </c>
      <c r="I203" s="1">
        <v>14.68</v>
      </c>
      <c r="J203" s="14"/>
      <c r="K203" s="1">
        <v>6.45</v>
      </c>
      <c r="L203" s="14"/>
      <c r="N203" s="1">
        <v>1.31</v>
      </c>
      <c r="O203" s="1">
        <v>4.18</v>
      </c>
      <c r="P203" s="1">
        <v>4.63</v>
      </c>
      <c r="Q203" s="1">
        <v>0.91</v>
      </c>
      <c r="R203" s="1">
        <v>0.25</v>
      </c>
      <c r="U203" s="1">
        <f t="shared" si="43"/>
        <v>99.99000000000001</v>
      </c>
      <c r="V203" s="1">
        <v>19.5</v>
      </c>
      <c r="W203" s="1">
        <v>262</v>
      </c>
      <c r="Y203" s="1">
        <v>164</v>
      </c>
      <c r="AX203" s="1">
        <v>0.6</v>
      </c>
      <c r="BC203" s="14"/>
      <c r="BD203" s="14"/>
      <c r="BE203" s="14"/>
      <c r="BF203" s="14"/>
      <c r="BG203" s="14"/>
      <c r="BH203" s="14"/>
      <c r="BI203" s="14"/>
      <c r="BJ203" s="14"/>
      <c r="BK203" s="14"/>
      <c r="BL203" s="1">
        <f t="shared" si="39"/>
        <v>1.1036593075362562</v>
      </c>
      <c r="BM203" s="1">
        <f t="shared" si="40"/>
        <v>15.784946236559138</v>
      </c>
      <c r="BN203" s="1">
        <f t="shared" si="41"/>
        <v>4.923664122137405</v>
      </c>
      <c r="BO203" s="1">
        <f t="shared" si="42"/>
        <v>31.156141077888762</v>
      </c>
      <c r="BP203" s="21" t="s">
        <v>674</v>
      </c>
      <c r="BQ203" s="14"/>
      <c r="BR203" s="39"/>
      <c r="BS203" s="14"/>
      <c r="BT203" s="14"/>
      <c r="BU203" s="14"/>
      <c r="BV203" s="16"/>
      <c r="CL203" s="11"/>
      <c r="CM203" s="11"/>
    </row>
    <row r="204" spans="1:91" s="1" customFormat="1" ht="13.5">
      <c r="A204" s="29" t="s">
        <v>662</v>
      </c>
      <c r="B204" s="1">
        <v>-4.525</v>
      </c>
      <c r="C204" s="1">
        <v>129.871</v>
      </c>
      <c r="D204" s="1">
        <v>0</v>
      </c>
      <c r="E204" s="1">
        <v>2</v>
      </c>
      <c r="F204" s="1" t="s">
        <v>675</v>
      </c>
      <c r="G204" s="1">
        <v>63.84</v>
      </c>
      <c r="H204" s="1">
        <v>0.96</v>
      </c>
      <c r="I204" s="1">
        <v>14.7</v>
      </c>
      <c r="J204" s="14"/>
      <c r="K204" s="1">
        <v>7.25</v>
      </c>
      <c r="L204" s="14"/>
      <c r="N204" s="1">
        <v>1.68</v>
      </c>
      <c r="O204" s="1">
        <v>4.94</v>
      </c>
      <c r="P204" s="1">
        <v>5.05</v>
      </c>
      <c r="Q204" s="1">
        <v>0.83</v>
      </c>
      <c r="R204" s="1">
        <v>0.26</v>
      </c>
      <c r="U204" s="1">
        <f t="shared" si="43"/>
        <v>99.51</v>
      </c>
      <c r="V204" s="1">
        <v>21.4</v>
      </c>
      <c r="W204" s="1">
        <v>240</v>
      </c>
      <c r="Y204" s="1">
        <v>170</v>
      </c>
      <c r="AX204" s="1">
        <v>1.6</v>
      </c>
      <c r="BC204" s="14"/>
      <c r="BD204" s="14"/>
      <c r="BE204" s="14"/>
      <c r="BF204" s="14"/>
      <c r="BG204" s="14"/>
      <c r="BH204" s="14"/>
      <c r="BI204" s="14"/>
      <c r="BJ204" s="14"/>
      <c r="BK204" s="14"/>
      <c r="BL204" s="1">
        <f t="shared" si="39"/>
        <v>1.2372699689771918</v>
      </c>
      <c r="BM204" s="1">
        <f t="shared" si="40"/>
        <v>15.3125</v>
      </c>
      <c r="BN204" s="1">
        <f t="shared" si="41"/>
        <v>4.315476190476191</v>
      </c>
      <c r="BO204" s="1">
        <f t="shared" si="42"/>
        <v>34.05185286027778</v>
      </c>
      <c r="BP204" s="21" t="s">
        <v>676</v>
      </c>
      <c r="BQ204" s="14"/>
      <c r="BR204" s="39"/>
      <c r="BS204" s="14"/>
      <c r="BT204" s="14"/>
      <c r="BU204" s="14"/>
      <c r="BV204" s="16"/>
      <c r="CL204" s="11"/>
      <c r="CM204" s="11"/>
    </row>
    <row r="205" spans="1:91" s="1" customFormat="1" ht="13.5">
      <c r="A205" s="29" t="s">
        <v>662</v>
      </c>
      <c r="B205" s="1">
        <v>-4.525</v>
      </c>
      <c r="C205" s="1">
        <v>129.871</v>
      </c>
      <c r="D205" s="1">
        <v>0</v>
      </c>
      <c r="E205" s="1">
        <v>2</v>
      </c>
      <c r="F205" s="1" t="s">
        <v>677</v>
      </c>
      <c r="G205" s="1">
        <v>66.14</v>
      </c>
      <c r="H205" s="1">
        <v>0.97</v>
      </c>
      <c r="I205" s="1">
        <v>14.24</v>
      </c>
      <c r="J205" s="14"/>
      <c r="K205" s="1">
        <v>6.19994600917844</v>
      </c>
      <c r="L205" s="14"/>
      <c r="M205" s="1">
        <v>0.24</v>
      </c>
      <c r="N205" s="1">
        <v>1.28</v>
      </c>
      <c r="O205" s="1">
        <v>4.31</v>
      </c>
      <c r="P205" s="1">
        <v>4.66</v>
      </c>
      <c r="Q205" s="1">
        <v>0.97</v>
      </c>
      <c r="R205" s="1">
        <v>0.27</v>
      </c>
      <c r="T205" s="1">
        <v>0</v>
      </c>
      <c r="U205" s="1">
        <f aca="true" t="shared" si="44" ref="U205:U247">G205+H205+I205+K205+M205+N205+O205+P205+Q205+R205+T205</f>
        <v>99.27994600917842</v>
      </c>
      <c r="V205" s="1">
        <v>25</v>
      </c>
      <c r="W205" s="1">
        <v>257</v>
      </c>
      <c r="X205" s="1">
        <v>4.36</v>
      </c>
      <c r="Y205" s="1">
        <v>171</v>
      </c>
      <c r="Z205" s="1">
        <v>159</v>
      </c>
      <c r="AO205" s="1">
        <v>51</v>
      </c>
      <c r="AU205" s="1">
        <v>10</v>
      </c>
      <c r="AV205" s="1">
        <v>98</v>
      </c>
      <c r="AW205" s="1">
        <v>8</v>
      </c>
      <c r="BC205" s="1">
        <f aca="true" t="shared" si="45" ref="BC205:BC247">Y205/AO205</f>
        <v>3.3529411764705883</v>
      </c>
      <c r="BD205" s="1">
        <f aca="true" t="shared" si="46" ref="BD205:BD247">Y205/Z205</f>
        <v>1.0754716981132075</v>
      </c>
      <c r="BE205" s="1">
        <f aca="true" t="shared" si="47" ref="BE205:BE247">W205/Z205</f>
        <v>1.6163522012578617</v>
      </c>
      <c r="BF205" s="25">
        <f t="shared" si="27"/>
        <v>0.027421383647798746</v>
      </c>
      <c r="BG205" s="26">
        <f t="shared" si="28"/>
        <v>0.08549019607843138</v>
      </c>
      <c r="BH205" s="14"/>
      <c r="BI205" s="14"/>
      <c r="BJ205" s="14"/>
      <c r="BK205" s="14"/>
      <c r="BL205" s="1">
        <f t="shared" si="39"/>
        <v>1.1623861747325357</v>
      </c>
      <c r="BM205" s="1">
        <f t="shared" si="40"/>
        <v>14.680412371134022</v>
      </c>
      <c r="BN205" s="1">
        <f t="shared" si="41"/>
        <v>4.843707819670656</v>
      </c>
      <c r="BO205" s="1">
        <f t="shared" si="42"/>
        <v>31.508394945121715</v>
      </c>
      <c r="BP205" s="14"/>
      <c r="BQ205" s="14"/>
      <c r="BR205" s="39"/>
      <c r="BS205" s="14"/>
      <c r="BT205" s="14"/>
      <c r="BU205" s="14"/>
      <c r="BV205" s="16"/>
      <c r="CK205" s="1">
        <f>AO205/28</f>
        <v>1.8214285714285714</v>
      </c>
      <c r="CL205" s="11"/>
      <c r="CM205" s="11"/>
    </row>
    <row r="206" spans="1:91" s="1" customFormat="1" ht="13.5">
      <c r="A206" s="29" t="s">
        <v>662</v>
      </c>
      <c r="B206" s="1">
        <v>-4.525</v>
      </c>
      <c r="C206" s="1">
        <v>129.871</v>
      </c>
      <c r="D206" s="1">
        <v>0</v>
      </c>
      <c r="E206" s="1">
        <v>2</v>
      </c>
      <c r="F206" s="1" t="s">
        <v>678</v>
      </c>
      <c r="G206" s="1">
        <v>64.4</v>
      </c>
      <c r="H206" s="1">
        <v>1.1</v>
      </c>
      <c r="I206" s="1">
        <v>14.52</v>
      </c>
      <c r="J206" s="14"/>
      <c r="K206" s="1">
        <v>6.469900116980114</v>
      </c>
      <c r="L206" s="14"/>
      <c r="M206" s="1">
        <v>0.24</v>
      </c>
      <c r="N206" s="1">
        <v>1.71</v>
      </c>
      <c r="O206" s="1">
        <v>4.84</v>
      </c>
      <c r="P206" s="1">
        <v>4.96</v>
      </c>
      <c r="Q206" s="1">
        <v>0.9</v>
      </c>
      <c r="R206" s="1">
        <v>0.24</v>
      </c>
      <c r="T206" s="1">
        <v>0</v>
      </c>
      <c r="U206" s="1">
        <f t="shared" si="44"/>
        <v>99.3799001169801</v>
      </c>
      <c r="V206" s="1">
        <v>26</v>
      </c>
      <c r="W206" s="1">
        <v>230</v>
      </c>
      <c r="X206" s="1">
        <v>2.91</v>
      </c>
      <c r="Y206" s="1">
        <v>180</v>
      </c>
      <c r="Z206" s="1">
        <v>146</v>
      </c>
      <c r="AA206" s="1">
        <v>12.4</v>
      </c>
      <c r="AB206" s="1">
        <v>25.3</v>
      </c>
      <c r="AD206" s="1">
        <v>19.2</v>
      </c>
      <c r="AE206" s="1">
        <v>5.79</v>
      </c>
      <c r="AF206" s="1">
        <v>1.8</v>
      </c>
      <c r="AH206" s="1">
        <v>1.23</v>
      </c>
      <c r="AM206" s="1">
        <v>5.6</v>
      </c>
      <c r="AO206" s="1">
        <v>51</v>
      </c>
      <c r="AP206" s="1">
        <v>27.1</v>
      </c>
      <c r="AR206" s="1">
        <v>5.1</v>
      </c>
      <c r="AS206" s="1">
        <v>11.1</v>
      </c>
      <c r="AU206" s="1">
        <v>16</v>
      </c>
      <c r="AV206" s="1">
        <v>103</v>
      </c>
      <c r="AW206" s="1">
        <v>11</v>
      </c>
      <c r="AX206" s="1">
        <v>1.68</v>
      </c>
      <c r="AY206" s="1">
        <v>2.54</v>
      </c>
      <c r="BB206" s="1">
        <v>4.1</v>
      </c>
      <c r="BC206" s="1">
        <f t="shared" si="45"/>
        <v>3.5294117647058822</v>
      </c>
      <c r="BD206" s="1">
        <f t="shared" si="46"/>
        <v>1.2328767123287672</v>
      </c>
      <c r="BE206" s="1">
        <f t="shared" si="47"/>
        <v>1.5753424657534247</v>
      </c>
      <c r="BF206" s="25">
        <f aca="true" t="shared" si="48" ref="BF206:BF247">X206/Z206</f>
        <v>0.019931506849315068</v>
      </c>
      <c r="BG206" s="26">
        <f aca="true" t="shared" si="49" ref="BG206:BG247">X206/AO206</f>
        <v>0.057058823529411766</v>
      </c>
      <c r="BH206" s="25">
        <f t="shared" si="34"/>
        <v>0.017397260273972603</v>
      </c>
      <c r="BI206" s="14"/>
      <c r="BJ206" s="14"/>
      <c r="BK206" s="11">
        <v>0.46717986214053947</v>
      </c>
      <c r="BL206" s="1">
        <f t="shared" si="39"/>
        <v>1.2351077261767283</v>
      </c>
      <c r="BM206" s="1">
        <f t="shared" si="40"/>
        <v>13.2</v>
      </c>
      <c r="BN206" s="1">
        <f t="shared" si="41"/>
        <v>3.7835673198714117</v>
      </c>
      <c r="BO206" s="1">
        <f t="shared" si="42"/>
        <v>37.06465845382149</v>
      </c>
      <c r="BP206" s="21" t="s">
        <v>679</v>
      </c>
      <c r="BQ206" s="21" t="s">
        <v>680</v>
      </c>
      <c r="BR206" s="11">
        <f>((BQ206/0.512638)-1)*10000</f>
        <v>4.447582894753221</v>
      </c>
      <c r="BS206" s="14"/>
      <c r="BT206" s="14"/>
      <c r="BU206" s="14"/>
      <c r="BV206" s="16"/>
      <c r="BW206" s="1">
        <f>AA206/2.5</f>
        <v>4.96</v>
      </c>
      <c r="BX206" s="1">
        <f>AB206/7.5</f>
        <v>3.3733333333333335</v>
      </c>
      <c r="BZ206" s="1">
        <f>AD206/7.4</f>
        <v>2.5945945945945943</v>
      </c>
      <c r="CA206" s="1">
        <f>AE206/2.63</f>
        <v>2.2015209125475286</v>
      </c>
      <c r="CB206" s="1">
        <f>AF206/1.02</f>
        <v>1.7647058823529411</v>
      </c>
      <c r="CD206" s="1">
        <f>AH206/0.67</f>
        <v>1.835820895522388</v>
      </c>
      <c r="CI206" s="1">
        <f>AM206/3.05</f>
        <v>1.8360655737704918</v>
      </c>
      <c r="CK206" s="1">
        <f>AO206/28</f>
        <v>1.8214285714285714</v>
      </c>
      <c r="CL206" s="11">
        <f>CB206/10^(((17/18)*LOG(CA206))-((1/6)*LOG(BZ206))+((2/9)*LOG(CD206)))</f>
        <v>0.8577728616350889</v>
      </c>
      <c r="CM206" s="11">
        <f>CL206/CI206</f>
        <v>0.46717986214053947</v>
      </c>
    </row>
    <row r="207" spans="1:91" s="1" customFormat="1" ht="13.5">
      <c r="A207" s="29" t="s">
        <v>662</v>
      </c>
      <c r="B207" s="1">
        <v>-4.525</v>
      </c>
      <c r="C207" s="1">
        <v>129.871</v>
      </c>
      <c r="D207" s="1">
        <v>0</v>
      </c>
      <c r="E207" s="1">
        <v>2</v>
      </c>
      <c r="F207" s="1" t="s">
        <v>681</v>
      </c>
      <c r="G207" s="1">
        <v>66.9</v>
      </c>
      <c r="H207" s="1">
        <v>1.01</v>
      </c>
      <c r="I207" s="1">
        <v>14.4</v>
      </c>
      <c r="J207" s="14"/>
      <c r="K207" s="1">
        <v>5.327094393953028</v>
      </c>
      <c r="L207" s="14"/>
      <c r="M207" s="1">
        <v>0.22</v>
      </c>
      <c r="N207" s="1">
        <v>1.21</v>
      </c>
      <c r="O207" s="1">
        <v>4.23</v>
      </c>
      <c r="P207" s="1">
        <v>4.86</v>
      </c>
      <c r="Q207" s="1">
        <v>0.97</v>
      </c>
      <c r="R207" s="1">
        <v>0.29</v>
      </c>
      <c r="T207" s="1">
        <v>0.54</v>
      </c>
      <c r="U207" s="1">
        <f t="shared" si="44"/>
        <v>99.95709439395306</v>
      </c>
      <c r="V207" s="1">
        <v>28</v>
      </c>
      <c r="W207" s="1">
        <v>254</v>
      </c>
      <c r="X207" s="1">
        <v>4.49</v>
      </c>
      <c r="Y207" s="1">
        <v>173</v>
      </c>
      <c r="Z207" s="1">
        <v>155</v>
      </c>
      <c r="AO207" s="1">
        <v>55</v>
      </c>
      <c r="AU207" s="1">
        <v>11</v>
      </c>
      <c r="AV207" s="1">
        <v>110</v>
      </c>
      <c r="AW207" s="1">
        <v>11</v>
      </c>
      <c r="BC207" s="1">
        <f t="shared" si="45"/>
        <v>3.1454545454545455</v>
      </c>
      <c r="BD207" s="1">
        <f t="shared" si="46"/>
        <v>1.1161290322580646</v>
      </c>
      <c r="BE207" s="1">
        <f t="shared" si="47"/>
        <v>1.6387096774193548</v>
      </c>
      <c r="BF207" s="25">
        <f t="shared" si="48"/>
        <v>0.028967741935483873</v>
      </c>
      <c r="BG207" s="26">
        <f t="shared" si="49"/>
        <v>0.08163636363636365</v>
      </c>
      <c r="BH207" s="14"/>
      <c r="BI207" s="14"/>
      <c r="BJ207" s="14"/>
      <c r="BK207" s="14"/>
      <c r="BL207" s="1">
        <f t="shared" si="39"/>
        <v>1.1622183085471338</v>
      </c>
      <c r="BM207" s="1">
        <f t="shared" si="40"/>
        <v>14.257425742574258</v>
      </c>
      <c r="BN207" s="1">
        <f t="shared" si="41"/>
        <v>4.402557350374404</v>
      </c>
      <c r="BO207" s="1">
        <f t="shared" si="42"/>
        <v>33.60465723287</v>
      </c>
      <c r="BP207" s="14"/>
      <c r="BQ207" s="14"/>
      <c r="BR207" s="39"/>
      <c r="BS207" s="14"/>
      <c r="BT207" s="14"/>
      <c r="BU207" s="14"/>
      <c r="BV207" s="16"/>
      <c r="CK207" s="1">
        <f>AO207/28</f>
        <v>1.9642857142857142</v>
      </c>
      <c r="CL207" s="11"/>
      <c r="CM207" s="11"/>
    </row>
    <row r="208" spans="1:91" s="1" customFormat="1" ht="13.5">
      <c r="A208" s="29" t="s">
        <v>662</v>
      </c>
      <c r="B208" s="1">
        <v>-4.525</v>
      </c>
      <c r="C208" s="1">
        <v>129.871</v>
      </c>
      <c r="D208" s="1">
        <v>0</v>
      </c>
      <c r="E208" s="1">
        <v>1.3E-05</v>
      </c>
      <c r="F208" s="1" t="s">
        <v>682</v>
      </c>
      <c r="G208" s="1">
        <v>58.78</v>
      </c>
      <c r="H208" s="1">
        <v>1.05</v>
      </c>
      <c r="I208" s="1">
        <v>15.44</v>
      </c>
      <c r="J208" s="14"/>
      <c r="K208" s="1">
        <v>8.404571222892109</v>
      </c>
      <c r="L208" s="14"/>
      <c r="M208" s="1">
        <v>0.21</v>
      </c>
      <c r="N208" s="1">
        <v>3.41</v>
      </c>
      <c r="O208" s="1">
        <v>6.98</v>
      </c>
      <c r="P208" s="1">
        <v>3.98</v>
      </c>
      <c r="Q208" s="1">
        <v>0.63</v>
      </c>
      <c r="R208" s="1">
        <v>0.2</v>
      </c>
      <c r="T208" s="1">
        <v>0</v>
      </c>
      <c r="U208" s="1">
        <f t="shared" si="44"/>
        <v>99.0845712228921</v>
      </c>
      <c r="V208" s="1">
        <v>18</v>
      </c>
      <c r="W208" s="1">
        <v>178</v>
      </c>
      <c r="X208" s="1">
        <v>3.84</v>
      </c>
      <c r="Y208" s="1">
        <v>184</v>
      </c>
      <c r="Z208" s="1">
        <v>109</v>
      </c>
      <c r="AA208" s="1">
        <v>7.2</v>
      </c>
      <c r="AB208" s="1">
        <v>18.5</v>
      </c>
      <c r="AC208" s="1">
        <v>2.92</v>
      </c>
      <c r="AD208" s="1">
        <v>14.6</v>
      </c>
      <c r="AE208" s="1">
        <v>4.48</v>
      </c>
      <c r="AF208" s="1">
        <v>1.45</v>
      </c>
      <c r="AG208" s="1">
        <v>5.5</v>
      </c>
      <c r="AH208" s="1">
        <v>0.9</v>
      </c>
      <c r="AI208" s="1">
        <v>6.6</v>
      </c>
      <c r="AJ208" s="1">
        <v>1.5</v>
      </c>
      <c r="AK208" s="1">
        <v>4.53</v>
      </c>
      <c r="AL208" s="1">
        <v>0.6</v>
      </c>
      <c r="AM208" s="1">
        <v>4.34</v>
      </c>
      <c r="AN208" s="1">
        <v>0.69</v>
      </c>
      <c r="AO208" s="1">
        <v>40</v>
      </c>
      <c r="AU208" s="1">
        <v>27</v>
      </c>
      <c r="AV208" s="1">
        <v>92</v>
      </c>
      <c r="AW208" s="1">
        <v>9</v>
      </c>
      <c r="AX208" s="1">
        <v>1.14</v>
      </c>
      <c r="BC208" s="1">
        <f t="shared" si="45"/>
        <v>4.6</v>
      </c>
      <c r="BD208" s="1">
        <f t="shared" si="46"/>
        <v>1.688073394495413</v>
      </c>
      <c r="BE208" s="1">
        <f t="shared" si="47"/>
        <v>1.6330275229357798</v>
      </c>
      <c r="BF208" s="25">
        <f t="shared" si="48"/>
        <v>0.035229357798165134</v>
      </c>
      <c r="BG208" s="26">
        <f t="shared" si="49"/>
        <v>0.096</v>
      </c>
      <c r="BH208" s="14"/>
      <c r="BI208" s="14"/>
      <c r="BJ208" s="14"/>
      <c r="BK208" s="11">
        <v>0.6261225886722079</v>
      </c>
      <c r="BL208" s="1">
        <f t="shared" si="39"/>
        <v>1.2901682034844748</v>
      </c>
      <c r="BM208" s="1">
        <f t="shared" si="40"/>
        <v>14.704761904761904</v>
      </c>
      <c r="BN208" s="1">
        <f t="shared" si="41"/>
        <v>2.4646836430768646</v>
      </c>
      <c r="BO208" s="1">
        <f t="shared" si="42"/>
        <v>47.481131084514885</v>
      </c>
      <c r="BP208" s="21" t="s">
        <v>683</v>
      </c>
      <c r="BQ208" s="21" t="s">
        <v>684</v>
      </c>
      <c r="BR208" s="11">
        <f>((BQ208/0.512638)-1)*10000</f>
        <v>4.525610664836144</v>
      </c>
      <c r="BS208" s="13" t="s">
        <v>685</v>
      </c>
      <c r="BT208" s="13" t="s">
        <v>686</v>
      </c>
      <c r="BU208" s="13" t="s">
        <v>687</v>
      </c>
      <c r="BV208" s="16"/>
      <c r="BW208" s="1">
        <f>AA208/2.5</f>
        <v>2.88</v>
      </c>
      <c r="BX208" s="1">
        <f>AB208/7.5</f>
        <v>2.466666666666667</v>
      </c>
      <c r="BY208" s="1">
        <f>AC208/1.32</f>
        <v>2.212121212121212</v>
      </c>
      <c r="BZ208" s="1">
        <f>AD208/7.4</f>
        <v>1.9729729729729728</v>
      </c>
      <c r="CA208" s="1">
        <f>AE208/2.63</f>
        <v>1.7034220532319393</v>
      </c>
      <c r="CB208" s="1">
        <f>AF208/1.02</f>
        <v>1.4215686274509802</v>
      </c>
      <c r="CC208" s="1">
        <f>AG208/3.68</f>
        <v>1.4945652173913042</v>
      </c>
      <c r="CD208" s="1">
        <f>AH208/0.67</f>
        <v>1.3432835820895521</v>
      </c>
      <c r="CE208" s="1">
        <f>AI208/4.55</f>
        <v>1.4505494505494505</v>
      </c>
      <c r="CF208" s="1">
        <f>AJ208/1.01</f>
        <v>1.4851485148514851</v>
      </c>
      <c r="CG208" s="1">
        <f>AK208/2.97</f>
        <v>1.5252525252525253</v>
      </c>
      <c r="CH208" s="1">
        <f>AL208/0.456</f>
        <v>1.3157894736842104</v>
      </c>
      <c r="CI208" s="1">
        <f>AM208/3.05</f>
        <v>1.4229508196721312</v>
      </c>
      <c r="CJ208" s="1">
        <f>AN208/0.455</f>
        <v>1.5164835164835164</v>
      </c>
      <c r="CK208" s="1">
        <f>AO208/28</f>
        <v>1.4285714285714286</v>
      </c>
      <c r="CL208" s="11">
        <f>CB208/10^(((0.5)*LOG(CC208))+((0.5)*LOG(CA208)))</f>
        <v>0.8909416507663549</v>
      </c>
      <c r="CM208" s="11">
        <f aca="true" t="shared" si="50" ref="CM208:CM215">CL208/CI208</f>
        <v>0.6261225886722079</v>
      </c>
    </row>
    <row r="209" spans="1:91" s="1" customFormat="1" ht="13.5">
      <c r="A209" s="29" t="s">
        <v>662</v>
      </c>
      <c r="B209" s="1">
        <v>-4.525</v>
      </c>
      <c r="C209" s="1">
        <v>129.871</v>
      </c>
      <c r="D209" s="1">
        <v>0</v>
      </c>
      <c r="E209" s="1">
        <v>2</v>
      </c>
      <c r="F209" s="1" t="s">
        <v>688</v>
      </c>
      <c r="G209" s="1">
        <v>63.66</v>
      </c>
      <c r="H209" s="1">
        <v>1.09</v>
      </c>
      <c r="I209" s="1">
        <v>14.4</v>
      </c>
      <c r="J209" s="14"/>
      <c r="K209" s="1">
        <v>7.000809862323406</v>
      </c>
      <c r="L209" s="14"/>
      <c r="M209" s="1">
        <v>0.25</v>
      </c>
      <c r="N209" s="1">
        <v>2.03</v>
      </c>
      <c r="O209" s="1">
        <v>5.19</v>
      </c>
      <c r="P209" s="1">
        <v>4.56</v>
      </c>
      <c r="Q209" s="1">
        <v>0.81</v>
      </c>
      <c r="R209" s="1">
        <v>0.23</v>
      </c>
      <c r="T209" s="1">
        <v>0.09</v>
      </c>
      <c r="U209" s="1">
        <f t="shared" si="44"/>
        <v>99.31080986232342</v>
      </c>
      <c r="V209" s="1">
        <v>25</v>
      </c>
      <c r="W209" s="1">
        <v>212</v>
      </c>
      <c r="X209" s="1">
        <v>2.96</v>
      </c>
      <c r="Y209" s="1">
        <v>184</v>
      </c>
      <c r="Z209" s="1">
        <v>138</v>
      </c>
      <c r="AA209" s="1">
        <v>10.5</v>
      </c>
      <c r="AB209" s="1">
        <v>22.6</v>
      </c>
      <c r="AE209" s="1">
        <v>5.4</v>
      </c>
      <c r="AF209" s="1">
        <v>1.7</v>
      </c>
      <c r="AH209" s="1">
        <v>1.15</v>
      </c>
      <c r="AM209" s="1">
        <v>4.6</v>
      </c>
      <c r="AO209" s="1">
        <v>46</v>
      </c>
      <c r="AP209" s="1">
        <v>29.8</v>
      </c>
      <c r="AR209" s="1">
        <v>8.9</v>
      </c>
      <c r="AS209" s="1">
        <v>43</v>
      </c>
      <c r="AU209" s="1">
        <v>18</v>
      </c>
      <c r="AV209" s="1">
        <v>105</v>
      </c>
      <c r="AW209" s="1">
        <v>12</v>
      </c>
      <c r="AX209" s="1">
        <v>1.24</v>
      </c>
      <c r="AY209" s="1">
        <v>2.3</v>
      </c>
      <c r="BB209" s="1">
        <v>3.88</v>
      </c>
      <c r="BC209" s="1">
        <f t="shared" si="45"/>
        <v>4</v>
      </c>
      <c r="BD209" s="1">
        <f t="shared" si="46"/>
        <v>1.3333333333333333</v>
      </c>
      <c r="BE209" s="1">
        <f t="shared" si="47"/>
        <v>1.536231884057971</v>
      </c>
      <c r="BF209" s="25">
        <f t="shared" si="48"/>
        <v>0.021449275362318842</v>
      </c>
      <c r="BG209" s="26">
        <f t="shared" si="49"/>
        <v>0.06434782608695652</v>
      </c>
      <c r="BH209" s="25">
        <f t="shared" si="34"/>
        <v>0.016666666666666666</v>
      </c>
      <c r="BI209" s="14"/>
      <c r="BJ209" s="14"/>
      <c r="BK209" s="11">
        <v>0.5713011946074769</v>
      </c>
      <c r="BL209" s="1">
        <f t="shared" si="39"/>
        <v>1.2371297099206353</v>
      </c>
      <c r="BM209" s="1">
        <f t="shared" si="40"/>
        <v>13.211009174311926</v>
      </c>
      <c r="BN209" s="1">
        <f t="shared" si="41"/>
        <v>3.4486748090263086</v>
      </c>
      <c r="BO209" s="1">
        <f t="shared" si="42"/>
        <v>39.25116677470545</v>
      </c>
      <c r="BP209" s="21" t="s">
        <v>689</v>
      </c>
      <c r="BQ209" s="14"/>
      <c r="BR209" s="39"/>
      <c r="BS209" s="14"/>
      <c r="BT209" s="14"/>
      <c r="BU209" s="14"/>
      <c r="BV209" s="16"/>
      <c r="BW209" s="1">
        <f>AA209/2.5</f>
        <v>4.2</v>
      </c>
      <c r="BX209" s="1">
        <f>AB209/7.5</f>
        <v>3.0133333333333336</v>
      </c>
      <c r="CA209" s="1">
        <f>AE209/2.63</f>
        <v>2.0532319391634983</v>
      </c>
      <c r="CB209" s="1">
        <f>AF209/1.02</f>
        <v>1.6666666666666665</v>
      </c>
      <c r="CD209" s="1">
        <f>AH209/0.67</f>
        <v>1.716417910447761</v>
      </c>
      <c r="CI209" s="1">
        <f>AM209/3.05</f>
        <v>1.5081967213114753</v>
      </c>
      <c r="CK209" s="1">
        <f>AO209/28</f>
        <v>1.6428571428571428</v>
      </c>
      <c r="CL209" s="11">
        <f>CB209/10^(((0.667)*LOG(CA209))+((0.333)*LOG(CD209)))</f>
        <v>0.8616345885883254</v>
      </c>
      <c r="CM209" s="11">
        <f t="shared" si="50"/>
        <v>0.5713011946074766</v>
      </c>
    </row>
    <row r="210" spans="1:91" s="1" customFormat="1" ht="13.5">
      <c r="A210" s="29" t="s">
        <v>662</v>
      </c>
      <c r="B210" s="1">
        <v>-4.525</v>
      </c>
      <c r="C210" s="1">
        <v>129.871</v>
      </c>
      <c r="D210" s="1">
        <v>0</v>
      </c>
      <c r="E210" s="1">
        <v>2</v>
      </c>
      <c r="F210" s="1" t="s">
        <v>690</v>
      </c>
      <c r="G210" s="1">
        <v>64.35</v>
      </c>
      <c r="H210" s="1">
        <v>1.07</v>
      </c>
      <c r="I210" s="1">
        <v>14.69</v>
      </c>
      <c r="J210" s="14"/>
      <c r="K210" s="1">
        <v>6.5418878790605595</v>
      </c>
      <c r="L210" s="14"/>
      <c r="M210" s="1">
        <v>0.25</v>
      </c>
      <c r="N210" s="1">
        <v>1.62</v>
      </c>
      <c r="O210" s="1">
        <v>4.83</v>
      </c>
      <c r="P210" s="1">
        <v>4.84</v>
      </c>
      <c r="Q210" s="1">
        <v>0.87</v>
      </c>
      <c r="R210" s="1">
        <v>0.22</v>
      </c>
      <c r="T210" s="1">
        <v>0</v>
      </c>
      <c r="U210" s="1">
        <f t="shared" si="44"/>
        <v>99.28188787906055</v>
      </c>
      <c r="V210" s="1">
        <v>26</v>
      </c>
      <c r="W210" s="1">
        <v>231</v>
      </c>
      <c r="X210" s="1">
        <v>4.07</v>
      </c>
      <c r="Y210" s="1">
        <v>183</v>
      </c>
      <c r="Z210" s="1">
        <v>145</v>
      </c>
      <c r="AA210" s="1">
        <v>10.8</v>
      </c>
      <c r="AB210" s="1">
        <v>25.9</v>
      </c>
      <c r="AE210" s="1">
        <v>6</v>
      </c>
      <c r="AF210" s="1">
        <v>1.85</v>
      </c>
      <c r="AH210" s="1">
        <v>1.12</v>
      </c>
      <c r="AM210" s="1">
        <v>5.1</v>
      </c>
      <c r="AO210" s="1">
        <v>50</v>
      </c>
      <c r="AP210" s="1">
        <v>28.2</v>
      </c>
      <c r="AR210" s="1">
        <v>3.15</v>
      </c>
      <c r="AS210" s="1">
        <v>10</v>
      </c>
      <c r="AU210" s="1">
        <v>21</v>
      </c>
      <c r="AV210" s="1">
        <v>104</v>
      </c>
      <c r="AW210" s="1">
        <v>11</v>
      </c>
      <c r="AX210" s="1">
        <v>1.84</v>
      </c>
      <c r="AY210" s="1">
        <v>2.38</v>
      </c>
      <c r="AZ210" s="1">
        <v>1.21</v>
      </c>
      <c r="BB210" s="1">
        <v>4.07</v>
      </c>
      <c r="BC210" s="1">
        <f t="shared" si="45"/>
        <v>3.66</v>
      </c>
      <c r="BD210" s="1">
        <f t="shared" si="46"/>
        <v>1.2620689655172415</v>
      </c>
      <c r="BE210" s="1">
        <f t="shared" si="47"/>
        <v>1.5931034482758621</v>
      </c>
      <c r="BF210" s="25">
        <f t="shared" si="48"/>
        <v>0.028068965517241383</v>
      </c>
      <c r="BG210" s="26">
        <f t="shared" si="49"/>
        <v>0.0814</v>
      </c>
      <c r="BH210" s="25">
        <f t="shared" si="34"/>
        <v>0.016413793103448274</v>
      </c>
      <c r="BI210" s="14"/>
      <c r="BJ210" s="14"/>
      <c r="BK210" s="11">
        <v>0.5273247165424394</v>
      </c>
      <c r="BL210" s="1">
        <f t="shared" si="39"/>
        <v>1.2039277563621191</v>
      </c>
      <c r="BM210" s="1">
        <f t="shared" si="40"/>
        <v>13.728971962616821</v>
      </c>
      <c r="BN210" s="1">
        <f t="shared" si="41"/>
        <v>4.038202394481827</v>
      </c>
      <c r="BO210" s="1">
        <f t="shared" si="42"/>
        <v>35.55855282865113</v>
      </c>
      <c r="BP210" s="14"/>
      <c r="BQ210" s="14"/>
      <c r="BR210" s="39"/>
      <c r="BS210" s="14"/>
      <c r="BT210" s="14"/>
      <c r="BU210" s="14"/>
      <c r="BV210" s="16"/>
      <c r="BW210" s="1">
        <f>AA210/2.5</f>
        <v>4.32</v>
      </c>
      <c r="BX210" s="1">
        <f>AB210/7.5</f>
        <v>3.453333333333333</v>
      </c>
      <c r="CA210" s="1">
        <f>AE210/2.63</f>
        <v>2.2813688212927756</v>
      </c>
      <c r="CB210" s="1">
        <f>AF210/1.02</f>
        <v>1.8137254901960784</v>
      </c>
      <c r="CD210" s="1">
        <f>AH210/0.67</f>
        <v>1.6716417910447763</v>
      </c>
      <c r="CI210" s="1">
        <f>AM210/3.05</f>
        <v>1.6721311475409837</v>
      </c>
      <c r="CK210" s="1">
        <f>AO210/28</f>
        <v>1.7857142857142858</v>
      </c>
      <c r="CL210" s="11">
        <f>CB210/10^(((0.667)*LOG(CA210))+((0.333)*LOG(CD210)))</f>
        <v>0.881756083398833</v>
      </c>
      <c r="CM210" s="11">
        <f t="shared" si="50"/>
        <v>0.5273247165424394</v>
      </c>
    </row>
    <row r="211" spans="1:91" s="1" customFormat="1" ht="13.5">
      <c r="A211" s="29" t="s">
        <v>662</v>
      </c>
      <c r="B211" s="1">
        <v>-4.525</v>
      </c>
      <c r="C211" s="1">
        <v>129.871</v>
      </c>
      <c r="D211" s="1">
        <v>0</v>
      </c>
      <c r="E211" s="1">
        <v>2</v>
      </c>
      <c r="F211" s="1" t="s">
        <v>691</v>
      </c>
      <c r="G211" s="1">
        <v>66.08</v>
      </c>
      <c r="H211" s="1">
        <v>0.98</v>
      </c>
      <c r="I211" s="1">
        <v>14.42</v>
      </c>
      <c r="J211" s="14"/>
      <c r="K211" s="1">
        <v>5.938990371636821</v>
      </c>
      <c r="L211" s="14"/>
      <c r="M211" s="1">
        <v>0.24</v>
      </c>
      <c r="N211" s="1">
        <v>1.3</v>
      </c>
      <c r="O211" s="1">
        <v>4.28</v>
      </c>
      <c r="P211" s="1">
        <v>4.94</v>
      </c>
      <c r="Q211" s="1">
        <v>0.91</v>
      </c>
      <c r="R211" s="1">
        <v>0.25</v>
      </c>
      <c r="T211" s="1">
        <v>0</v>
      </c>
      <c r="U211" s="1">
        <f t="shared" si="44"/>
        <v>99.33899037163681</v>
      </c>
      <c r="V211" s="1">
        <v>25</v>
      </c>
      <c r="W211" s="1">
        <v>255</v>
      </c>
      <c r="X211" s="1">
        <v>2.91</v>
      </c>
      <c r="Y211" s="1">
        <v>178</v>
      </c>
      <c r="Z211" s="1">
        <v>149</v>
      </c>
      <c r="AA211" s="1">
        <v>13.4</v>
      </c>
      <c r="AB211" s="1">
        <v>28.5</v>
      </c>
      <c r="AE211" s="1">
        <v>6.3</v>
      </c>
      <c r="AF211" s="1">
        <v>1.88</v>
      </c>
      <c r="AH211" s="1">
        <v>1.24</v>
      </c>
      <c r="AM211" s="1">
        <v>5.1</v>
      </c>
      <c r="AO211" s="1">
        <v>51</v>
      </c>
      <c r="AP211" s="1">
        <v>24.6</v>
      </c>
      <c r="AS211" s="1">
        <v>8.6</v>
      </c>
      <c r="AU211" s="1">
        <v>15</v>
      </c>
      <c r="AV211" s="1">
        <v>101</v>
      </c>
      <c r="AW211" s="1">
        <v>11</v>
      </c>
      <c r="AX211" s="1">
        <v>0.64</v>
      </c>
      <c r="AY211" s="1">
        <v>2.5</v>
      </c>
      <c r="BB211" s="1">
        <v>4.39</v>
      </c>
      <c r="BC211" s="1">
        <f t="shared" si="45"/>
        <v>3.4901960784313726</v>
      </c>
      <c r="BD211" s="1">
        <f t="shared" si="46"/>
        <v>1.1946308724832215</v>
      </c>
      <c r="BE211" s="1">
        <f t="shared" si="47"/>
        <v>1.7114093959731544</v>
      </c>
      <c r="BF211" s="25">
        <f t="shared" si="48"/>
        <v>0.01953020134228188</v>
      </c>
      <c r="BG211" s="26">
        <f t="shared" si="49"/>
        <v>0.057058823529411766</v>
      </c>
      <c r="BH211" s="25">
        <f t="shared" si="34"/>
        <v>0.016778523489932886</v>
      </c>
      <c r="BI211" s="14"/>
      <c r="BJ211" s="14"/>
      <c r="BK211" s="11">
        <v>0.5014309847375663</v>
      </c>
      <c r="BL211" s="1">
        <f t="shared" si="39"/>
        <v>1.1715335015161983</v>
      </c>
      <c r="BM211" s="1">
        <f t="shared" si="40"/>
        <v>14.714285714285715</v>
      </c>
      <c r="BN211" s="1">
        <f t="shared" si="41"/>
        <v>4.568454132028324</v>
      </c>
      <c r="BO211" s="1">
        <f t="shared" si="42"/>
        <v>32.784422613223484</v>
      </c>
      <c r="BP211" s="14"/>
      <c r="BQ211" s="14"/>
      <c r="BR211" s="39"/>
      <c r="BS211" s="14"/>
      <c r="BT211" s="14"/>
      <c r="BU211" s="14"/>
      <c r="BV211" s="16"/>
      <c r="BW211" s="1">
        <f>AA211/2.5</f>
        <v>5.36</v>
      </c>
      <c r="BX211" s="1">
        <f>AB211/7.5</f>
        <v>3.8</v>
      </c>
      <c r="CA211" s="1">
        <f>AE211/2.63</f>
        <v>2.3954372623574143</v>
      </c>
      <c r="CB211" s="1">
        <f>AF211/1.02</f>
        <v>1.8431372549019607</v>
      </c>
      <c r="CD211" s="1">
        <f>AH211/0.67</f>
        <v>1.8507462686567162</v>
      </c>
      <c r="CI211" s="1">
        <f>AM211/3.05</f>
        <v>1.6721311475409837</v>
      </c>
      <c r="CK211" s="1">
        <f>AO211/28</f>
        <v>1.8214285714285714</v>
      </c>
      <c r="CL211" s="11">
        <f>CB211/10^(((0.667)*LOG(CA211))+((0.333)*LOG(CD211)))</f>
        <v>0.8384583679218323</v>
      </c>
      <c r="CM211" s="11">
        <f t="shared" si="50"/>
        <v>0.5014309847375663</v>
      </c>
    </row>
    <row r="212" spans="1:91" s="1" customFormat="1" ht="13.5">
      <c r="A212" s="29" t="s">
        <v>662</v>
      </c>
      <c r="B212" s="1">
        <v>-4.525</v>
      </c>
      <c r="C212" s="1">
        <v>129.871</v>
      </c>
      <c r="D212" s="1">
        <v>0</v>
      </c>
      <c r="E212" s="1">
        <v>2</v>
      </c>
      <c r="F212" s="1" t="s">
        <v>692</v>
      </c>
      <c r="G212" s="1">
        <v>59.14</v>
      </c>
      <c r="H212" s="1">
        <v>1</v>
      </c>
      <c r="I212" s="1">
        <v>15.65</v>
      </c>
      <c r="J212" s="14"/>
      <c r="K212" s="1">
        <v>8.107621704310267</v>
      </c>
      <c r="L212" s="14"/>
      <c r="M212" s="1">
        <v>0.25</v>
      </c>
      <c r="N212" s="1">
        <v>3.52</v>
      </c>
      <c r="O212" s="1">
        <v>6.68</v>
      </c>
      <c r="P212" s="1">
        <v>3.92</v>
      </c>
      <c r="Q212" s="1">
        <v>0.64</v>
      </c>
      <c r="R212" s="1">
        <v>0.19</v>
      </c>
      <c r="T212" s="1">
        <v>0</v>
      </c>
      <c r="U212" s="1">
        <f t="shared" si="44"/>
        <v>99.09762170431026</v>
      </c>
      <c r="V212" s="1">
        <v>21</v>
      </c>
      <c r="W212" s="1">
        <v>174</v>
      </c>
      <c r="X212" s="1">
        <v>4</v>
      </c>
      <c r="Y212" s="1">
        <v>195</v>
      </c>
      <c r="Z212" s="1">
        <v>111</v>
      </c>
      <c r="AA212" s="1">
        <v>7.7</v>
      </c>
      <c r="AB212" s="1">
        <v>19.3</v>
      </c>
      <c r="AC212" s="1">
        <v>2.92</v>
      </c>
      <c r="AD212" s="1">
        <v>14.1</v>
      </c>
      <c r="AE212" s="1">
        <v>4.3</v>
      </c>
      <c r="AF212" s="1">
        <v>1.45</v>
      </c>
      <c r="AG212" s="1">
        <v>5.4</v>
      </c>
      <c r="AH212" s="1">
        <v>0.92</v>
      </c>
      <c r="AI212" s="1">
        <v>6.8</v>
      </c>
      <c r="AJ212" s="1">
        <v>1.53</v>
      </c>
      <c r="AK212" s="1">
        <v>4.45</v>
      </c>
      <c r="AL212" s="1">
        <v>0.62</v>
      </c>
      <c r="AM212" s="1">
        <v>4.45</v>
      </c>
      <c r="AN212" s="1">
        <v>0.69</v>
      </c>
      <c r="AO212" s="1">
        <v>38</v>
      </c>
      <c r="AP212" s="1">
        <v>32.7</v>
      </c>
      <c r="AR212" s="1">
        <v>10.1</v>
      </c>
      <c r="AS212" s="1">
        <v>21.1</v>
      </c>
      <c r="AU212" s="1">
        <v>33</v>
      </c>
      <c r="AV212" s="1">
        <v>102</v>
      </c>
      <c r="AW212" s="1">
        <v>7.31</v>
      </c>
      <c r="AX212" s="1">
        <v>1.13</v>
      </c>
      <c r="AY212" s="1">
        <v>1.8</v>
      </c>
      <c r="AZ212" s="1">
        <v>0.56</v>
      </c>
      <c r="BB212" s="1">
        <v>3.16</v>
      </c>
      <c r="BC212" s="1">
        <f t="shared" si="45"/>
        <v>5.131578947368421</v>
      </c>
      <c r="BD212" s="1">
        <f t="shared" si="46"/>
        <v>1.7567567567567568</v>
      </c>
      <c r="BE212" s="1">
        <f t="shared" si="47"/>
        <v>1.5675675675675675</v>
      </c>
      <c r="BF212" s="25">
        <f t="shared" si="48"/>
        <v>0.036036036036036036</v>
      </c>
      <c r="BG212" s="26">
        <f t="shared" si="49"/>
        <v>0.10526315789473684</v>
      </c>
      <c r="BH212" s="25">
        <f t="shared" si="34"/>
        <v>0.016216216216216217</v>
      </c>
      <c r="BI212" s="14"/>
      <c r="BJ212" s="14"/>
      <c r="BK212" s="11">
        <v>0.6290401043745618</v>
      </c>
      <c r="BL212" s="1">
        <f t="shared" si="39"/>
        <v>1.2323875955478343</v>
      </c>
      <c r="BM212" s="1">
        <f t="shared" si="40"/>
        <v>15.65</v>
      </c>
      <c r="BN212" s="1">
        <f t="shared" si="41"/>
        <v>2.3033016205426895</v>
      </c>
      <c r="BO212" s="1">
        <f t="shared" si="42"/>
        <v>49.17206962655257</v>
      </c>
      <c r="BP212" s="21" t="s">
        <v>693</v>
      </c>
      <c r="BQ212" s="21" t="s">
        <v>694</v>
      </c>
      <c r="BR212" s="11">
        <f>((BQ212/0.512638)-1)*10000</f>
        <v>4.5841314923977805</v>
      </c>
      <c r="BS212" s="13" t="s">
        <v>695</v>
      </c>
      <c r="BT212" s="13" t="s">
        <v>696</v>
      </c>
      <c r="BU212" s="13" t="s">
        <v>697</v>
      </c>
      <c r="BV212" s="16"/>
      <c r="BW212" s="1">
        <f>AA212/2.5</f>
        <v>3.08</v>
      </c>
      <c r="BX212" s="1">
        <f>AB212/7.5</f>
        <v>2.5733333333333333</v>
      </c>
      <c r="BY212" s="1">
        <f>AC212/1.32</f>
        <v>2.212121212121212</v>
      </c>
      <c r="BZ212" s="1">
        <f>AD212/7.4</f>
        <v>1.9054054054054053</v>
      </c>
      <c r="CA212" s="1">
        <f>AE212/2.63</f>
        <v>1.6349809885931559</v>
      </c>
      <c r="CB212" s="1">
        <f>AF212/1.02</f>
        <v>1.4215686274509802</v>
      </c>
      <c r="CC212" s="1">
        <f>AG212/3.68</f>
        <v>1.4673913043478262</v>
      </c>
      <c r="CD212" s="1">
        <f>AH212/0.67</f>
        <v>1.373134328358209</v>
      </c>
      <c r="CE212" s="1">
        <f>AI212/4.55</f>
        <v>1.4945054945054945</v>
      </c>
      <c r="CF212" s="1">
        <f>AJ212/1.01</f>
        <v>1.5148514851485149</v>
      </c>
      <c r="CG212" s="1">
        <f>AK212/2.97</f>
        <v>1.4983164983164983</v>
      </c>
      <c r="CH212" s="1">
        <f>AL212/0.456</f>
        <v>1.3596491228070176</v>
      </c>
      <c r="CI212" s="1">
        <f>AM212/3.05</f>
        <v>1.459016393442623</v>
      </c>
      <c r="CJ212" s="1">
        <f>AN212/0.455</f>
        <v>1.5164835164835164</v>
      </c>
      <c r="CK212" s="1">
        <f>AO212/28</f>
        <v>1.3571428571428572</v>
      </c>
      <c r="CL212" s="11">
        <f>CB212/10^(((0.5)*LOG(CC212))+((0.5)*LOG(CA212)))</f>
        <v>0.9177798244153444</v>
      </c>
      <c r="CM212" s="11">
        <f t="shared" si="50"/>
        <v>0.6290401043745619</v>
      </c>
    </row>
    <row r="213" spans="1:91" s="1" customFormat="1" ht="13.5">
      <c r="A213" s="29" t="s">
        <v>662</v>
      </c>
      <c r="B213" s="1">
        <v>-4.525</v>
      </c>
      <c r="C213" s="1">
        <v>129.871</v>
      </c>
      <c r="D213" s="1">
        <v>0</v>
      </c>
      <c r="E213" s="1">
        <v>2</v>
      </c>
      <c r="F213" s="1" t="s">
        <v>698</v>
      </c>
      <c r="G213" s="1">
        <v>64.92</v>
      </c>
      <c r="H213" s="1">
        <v>1.05</v>
      </c>
      <c r="I213" s="1">
        <v>14.54</v>
      </c>
      <c r="J213" s="14"/>
      <c r="K213" s="1">
        <v>6.451903176460002</v>
      </c>
      <c r="L213" s="14"/>
      <c r="M213" s="1">
        <v>0.24</v>
      </c>
      <c r="N213" s="1">
        <v>1.56</v>
      </c>
      <c r="O213" s="1">
        <v>4.72</v>
      </c>
      <c r="P213" s="1">
        <v>4.7</v>
      </c>
      <c r="Q213" s="1">
        <v>0.84</v>
      </c>
      <c r="R213" s="1">
        <v>0.25</v>
      </c>
      <c r="T213" s="1">
        <v>0</v>
      </c>
      <c r="U213" s="1">
        <f t="shared" si="44"/>
        <v>99.27190317646</v>
      </c>
      <c r="V213" s="1">
        <v>21</v>
      </c>
      <c r="W213" s="1">
        <v>239</v>
      </c>
      <c r="X213" s="1">
        <v>3.83</v>
      </c>
      <c r="Y213" s="1">
        <v>183</v>
      </c>
      <c r="Z213" s="1">
        <v>143</v>
      </c>
      <c r="AA213" s="1">
        <v>12</v>
      </c>
      <c r="AB213" s="1">
        <v>27.9</v>
      </c>
      <c r="AE213" s="1">
        <v>6.1</v>
      </c>
      <c r="AF213" s="1">
        <v>1.85</v>
      </c>
      <c r="AH213" s="1">
        <v>1.19</v>
      </c>
      <c r="AM213" s="1">
        <v>5.5</v>
      </c>
      <c r="AO213" s="1">
        <v>49</v>
      </c>
      <c r="AP213" s="1">
        <v>28.1</v>
      </c>
      <c r="AR213" s="1">
        <v>2.9</v>
      </c>
      <c r="AS213" s="1">
        <v>10.4</v>
      </c>
      <c r="AU213" s="1">
        <v>11</v>
      </c>
      <c r="AV213" s="1">
        <v>98</v>
      </c>
      <c r="AW213" s="1">
        <v>10</v>
      </c>
      <c r="AX213" s="1">
        <v>0.57</v>
      </c>
      <c r="AY213" s="1">
        <v>2.51</v>
      </c>
      <c r="BB213" s="1">
        <v>4.26</v>
      </c>
      <c r="BC213" s="1">
        <f t="shared" si="45"/>
        <v>3.7346938775510203</v>
      </c>
      <c r="BD213" s="1">
        <f t="shared" si="46"/>
        <v>1.2797202797202798</v>
      </c>
      <c r="BE213" s="1">
        <f t="shared" si="47"/>
        <v>1.6713286713286712</v>
      </c>
      <c r="BF213" s="25">
        <f t="shared" si="48"/>
        <v>0.026783216783216785</v>
      </c>
      <c r="BG213" s="26">
        <f t="shared" si="49"/>
        <v>0.07816326530612246</v>
      </c>
      <c r="BH213" s="25">
        <f t="shared" si="34"/>
        <v>0.017552447552447552</v>
      </c>
      <c r="BI213" s="14"/>
      <c r="BJ213" s="14"/>
      <c r="BK213" s="11">
        <v>0.47394720007330143</v>
      </c>
      <c r="BL213" s="1">
        <f t="shared" si="39"/>
        <v>1.1845195863603715</v>
      </c>
      <c r="BM213" s="1">
        <f t="shared" si="40"/>
        <v>13.847619047619046</v>
      </c>
      <c r="BN213" s="1">
        <f t="shared" si="41"/>
        <v>4.135835369525642</v>
      </c>
      <c r="BO213" s="1">
        <f t="shared" si="42"/>
        <v>35.01304175895804</v>
      </c>
      <c r="BP213" s="14"/>
      <c r="BQ213" s="14"/>
      <c r="BR213" s="39"/>
      <c r="BS213" s="14"/>
      <c r="BT213" s="14"/>
      <c r="BU213" s="14"/>
      <c r="BV213" s="16"/>
      <c r="BW213" s="1">
        <f>AA213/2.5</f>
        <v>4.8</v>
      </c>
      <c r="BX213" s="1">
        <f>AB213/7.5</f>
        <v>3.7199999999999998</v>
      </c>
      <c r="CA213" s="1">
        <f>AE213/2.63</f>
        <v>2.3193916349809887</v>
      </c>
      <c r="CB213" s="1">
        <f>AF213/1.02</f>
        <v>1.8137254901960784</v>
      </c>
      <c r="CD213" s="1">
        <f>AH213/0.67</f>
        <v>1.7761194029850744</v>
      </c>
      <c r="CI213" s="1">
        <f>AM213/3.05</f>
        <v>1.8032786885245902</v>
      </c>
      <c r="CK213" s="1">
        <f>AO213/28</f>
        <v>1.75</v>
      </c>
      <c r="CL213" s="11">
        <f>CB213/10^(((0.667)*LOG(CA213))+((0.333)*LOG(CD213)))</f>
        <v>0.8546588853780845</v>
      </c>
      <c r="CM213" s="11">
        <f t="shared" si="50"/>
        <v>0.47394720007330143</v>
      </c>
    </row>
    <row r="214" spans="1:91" s="1" customFormat="1" ht="13.5">
      <c r="A214" s="29" t="s">
        <v>662</v>
      </c>
      <c r="B214" s="1">
        <v>-4.525</v>
      </c>
      <c r="C214" s="1">
        <v>129.871</v>
      </c>
      <c r="D214" s="1">
        <v>0</v>
      </c>
      <c r="E214" s="1">
        <v>2</v>
      </c>
      <c r="F214" s="1" t="s">
        <v>699</v>
      </c>
      <c r="G214" s="1">
        <v>66.5</v>
      </c>
      <c r="H214" s="1">
        <v>1</v>
      </c>
      <c r="I214" s="1">
        <v>14.31</v>
      </c>
      <c r="J214" s="14"/>
      <c r="K214" s="1">
        <v>5.840007198776209</v>
      </c>
      <c r="L214" s="14"/>
      <c r="M214" s="1">
        <v>0.23</v>
      </c>
      <c r="N214" s="1">
        <v>1.25</v>
      </c>
      <c r="O214" s="1">
        <v>4.17</v>
      </c>
      <c r="P214" s="1">
        <v>4.85</v>
      </c>
      <c r="Q214" s="1">
        <v>0.94</v>
      </c>
      <c r="R214" s="1">
        <v>0.26</v>
      </c>
      <c r="T214" s="1">
        <v>0</v>
      </c>
      <c r="U214" s="1">
        <f t="shared" si="44"/>
        <v>99.35000719877621</v>
      </c>
      <c r="V214" s="1">
        <v>25</v>
      </c>
      <c r="W214" s="1">
        <v>254</v>
      </c>
      <c r="X214" s="1">
        <v>4.45</v>
      </c>
      <c r="Y214" s="1">
        <v>175</v>
      </c>
      <c r="Z214" s="1">
        <v>157</v>
      </c>
      <c r="AA214" s="1">
        <v>13.2</v>
      </c>
      <c r="AB214" s="1">
        <v>29.1</v>
      </c>
      <c r="AE214" s="1">
        <v>6.6</v>
      </c>
      <c r="AF214" s="1">
        <v>1.85</v>
      </c>
      <c r="AH214" s="1">
        <v>1.23</v>
      </c>
      <c r="AM214" s="1">
        <v>5.8</v>
      </c>
      <c r="AO214" s="1">
        <v>53</v>
      </c>
      <c r="AP214" s="1">
        <v>25.2</v>
      </c>
      <c r="AR214" s="1">
        <v>5.1</v>
      </c>
      <c r="AS214" s="1">
        <v>13.3</v>
      </c>
      <c r="AU214" s="1">
        <v>10</v>
      </c>
      <c r="AV214" s="1">
        <v>93</v>
      </c>
      <c r="AW214" s="1">
        <v>10</v>
      </c>
      <c r="AX214" s="1">
        <v>0.76</v>
      </c>
      <c r="AY214" s="1">
        <v>2.68</v>
      </c>
      <c r="BA214" s="1">
        <v>0.3</v>
      </c>
      <c r="BB214" s="1">
        <v>4.26</v>
      </c>
      <c r="BC214" s="1">
        <f t="shared" si="45"/>
        <v>3.30188679245283</v>
      </c>
      <c r="BD214" s="1">
        <f t="shared" si="46"/>
        <v>1.1146496815286624</v>
      </c>
      <c r="BE214" s="1">
        <f t="shared" si="47"/>
        <v>1.6178343949044587</v>
      </c>
      <c r="BF214" s="25">
        <f t="shared" si="48"/>
        <v>0.028343949044585988</v>
      </c>
      <c r="BG214" s="26">
        <f t="shared" si="49"/>
        <v>0.0839622641509434</v>
      </c>
      <c r="BH214" s="25">
        <f t="shared" si="34"/>
        <v>0.01707006369426752</v>
      </c>
      <c r="BI214" s="14"/>
      <c r="BJ214" s="14"/>
      <c r="BK214" s="11">
        <v>0.4217572810870115</v>
      </c>
      <c r="BL214" s="1">
        <f t="shared" si="39"/>
        <v>1.1584856519755418</v>
      </c>
      <c r="BM214" s="1">
        <f t="shared" si="40"/>
        <v>14.31</v>
      </c>
      <c r="BN214" s="1">
        <f t="shared" si="41"/>
        <v>4.672005759020967</v>
      </c>
      <c r="BO214" s="1">
        <f t="shared" si="42"/>
        <v>32.29243029446482</v>
      </c>
      <c r="BP214" s="14"/>
      <c r="BQ214" s="14"/>
      <c r="BR214" s="39"/>
      <c r="BS214" s="14"/>
      <c r="BT214" s="14"/>
      <c r="BU214" s="14"/>
      <c r="BV214" s="16"/>
      <c r="BW214" s="1">
        <f>AA214/2.5</f>
        <v>5.279999999999999</v>
      </c>
      <c r="BX214" s="1">
        <f>AB214/7.5</f>
        <v>3.8800000000000003</v>
      </c>
      <c r="CA214" s="1">
        <f>AE214/2.63</f>
        <v>2.5095057034220534</v>
      </c>
      <c r="CB214" s="1">
        <f>AF214/1.02</f>
        <v>1.8137254901960784</v>
      </c>
      <c r="CD214" s="1">
        <f>AH214/0.67</f>
        <v>1.835820895522388</v>
      </c>
      <c r="CI214" s="1">
        <f>AM214/3.05</f>
        <v>1.9016393442622952</v>
      </c>
      <c r="CK214" s="1">
        <f>AO214/28</f>
        <v>1.8928571428571428</v>
      </c>
      <c r="CL214" s="11">
        <f>CB214/10^(((0.667)*LOG(CA214))+((0.333)*LOG(CD214)))</f>
        <v>0.8020302394441529</v>
      </c>
      <c r="CM214" s="11">
        <f t="shared" si="50"/>
        <v>0.4217572810870114</v>
      </c>
    </row>
    <row r="215" spans="1:91" s="1" customFormat="1" ht="13.5">
      <c r="A215" s="29" t="s">
        <v>662</v>
      </c>
      <c r="B215" s="1">
        <v>-4.525</v>
      </c>
      <c r="C215" s="1">
        <v>129.871</v>
      </c>
      <c r="D215" s="1">
        <v>0</v>
      </c>
      <c r="E215" s="1">
        <v>2</v>
      </c>
      <c r="F215" s="1" t="s">
        <v>700</v>
      </c>
      <c r="G215" s="1">
        <v>66.42</v>
      </c>
      <c r="H215" s="1">
        <v>0.99</v>
      </c>
      <c r="I215" s="1">
        <v>14.35</v>
      </c>
      <c r="J215" s="14"/>
      <c r="K215" s="1">
        <v>5.849005669036264</v>
      </c>
      <c r="L215" s="14"/>
      <c r="M215" s="1">
        <v>0.23</v>
      </c>
      <c r="N215" s="1">
        <v>1.34</v>
      </c>
      <c r="O215" s="1">
        <v>4.15</v>
      </c>
      <c r="P215" s="1">
        <v>4.85</v>
      </c>
      <c r="Q215" s="1">
        <v>0.93</v>
      </c>
      <c r="R215" s="1">
        <v>0.25</v>
      </c>
      <c r="T215" s="1">
        <v>0</v>
      </c>
      <c r="U215" s="1">
        <f t="shared" si="44"/>
        <v>99.35900566903626</v>
      </c>
      <c r="V215" s="1">
        <v>22</v>
      </c>
      <c r="W215" s="1">
        <v>258</v>
      </c>
      <c r="X215" s="1">
        <v>4.26</v>
      </c>
      <c r="Y215" s="1">
        <v>167</v>
      </c>
      <c r="Z215" s="1">
        <v>151</v>
      </c>
      <c r="AA215" s="1">
        <v>13.6</v>
      </c>
      <c r="AB215" s="1">
        <v>27.8</v>
      </c>
      <c r="AE215" s="1">
        <v>7.1</v>
      </c>
      <c r="AF215" s="1">
        <v>1.81</v>
      </c>
      <c r="AH215" s="1">
        <v>1.15</v>
      </c>
      <c r="AM215" s="1">
        <v>6.1</v>
      </c>
      <c r="AO215" s="1">
        <v>51</v>
      </c>
      <c r="AP215" s="1">
        <v>25.1</v>
      </c>
      <c r="AR215" s="1">
        <v>1.93</v>
      </c>
      <c r="AS215" s="1">
        <v>25</v>
      </c>
      <c r="AU215" s="1">
        <v>8</v>
      </c>
      <c r="AV215" s="1">
        <v>95</v>
      </c>
      <c r="AW215" s="1">
        <v>9</v>
      </c>
      <c r="AY215" s="1">
        <v>2.87</v>
      </c>
      <c r="BA215" s="1">
        <v>0.3</v>
      </c>
      <c r="BB215" s="1">
        <v>4.43</v>
      </c>
      <c r="BC215" s="1">
        <f t="shared" si="45"/>
        <v>3.2745098039215685</v>
      </c>
      <c r="BD215" s="1">
        <f t="shared" si="46"/>
        <v>1.1059602649006623</v>
      </c>
      <c r="BE215" s="1">
        <f t="shared" si="47"/>
        <v>1.7086092715231789</v>
      </c>
      <c r="BF215" s="25">
        <f t="shared" si="48"/>
        <v>0.028211920529801322</v>
      </c>
      <c r="BG215" s="26">
        <f t="shared" si="49"/>
        <v>0.08352941176470588</v>
      </c>
      <c r="BH215" s="25">
        <f t="shared" si="34"/>
        <v>0.01900662251655629</v>
      </c>
      <c r="BI215" s="14"/>
      <c r="BJ215" s="14"/>
      <c r="BK215" s="11">
        <v>0.3821554887360749</v>
      </c>
      <c r="BL215" s="1">
        <f t="shared" si="39"/>
        <v>1.1519680829421404</v>
      </c>
      <c r="BM215" s="1">
        <f t="shared" si="40"/>
        <v>14.494949494949495</v>
      </c>
      <c r="BN215" s="1">
        <f t="shared" si="41"/>
        <v>4.364929603758405</v>
      </c>
      <c r="BO215" s="1">
        <f t="shared" si="42"/>
        <v>33.796440968686376</v>
      </c>
      <c r="BP215" s="21" t="s">
        <v>701</v>
      </c>
      <c r="BQ215" s="14"/>
      <c r="BR215" s="39"/>
      <c r="BS215" s="14"/>
      <c r="BT215" s="14"/>
      <c r="BU215" s="14"/>
      <c r="BV215" s="16"/>
      <c r="BW215" s="1">
        <f>AA215/2.5</f>
        <v>5.4399999999999995</v>
      </c>
      <c r="BX215" s="1">
        <f>AB215/7.5</f>
        <v>3.7066666666666666</v>
      </c>
      <c r="CA215" s="1">
        <f>AE215/2.63</f>
        <v>2.6996197718631176</v>
      </c>
      <c r="CB215" s="1">
        <f>AF215/1.02</f>
        <v>1.7745098039215685</v>
      </c>
      <c r="CD215" s="1">
        <f>AH215/0.67</f>
        <v>1.716417910447761</v>
      </c>
      <c r="CI215" s="1">
        <f>AM215/3.05</f>
        <v>2</v>
      </c>
      <c r="CK215" s="1">
        <f>AO215/28</f>
        <v>1.8214285714285714</v>
      </c>
      <c r="CL215" s="11">
        <f>CB215/10^(((0.667)*LOG(CA215))+((0.333)*LOG(CD215)))</f>
        <v>0.7643109774721498</v>
      </c>
      <c r="CM215" s="11">
        <f t="shared" si="50"/>
        <v>0.3821554887360749</v>
      </c>
    </row>
    <row r="216" spans="1:91" s="1" customFormat="1" ht="13.5">
      <c r="A216" s="29" t="s">
        <v>662</v>
      </c>
      <c r="B216" s="1">
        <v>-4.525</v>
      </c>
      <c r="C216" s="1">
        <v>129.871</v>
      </c>
      <c r="D216" s="1">
        <v>0</v>
      </c>
      <c r="E216" s="1">
        <v>2</v>
      </c>
      <c r="F216" s="1" t="s">
        <v>702</v>
      </c>
      <c r="G216" s="1">
        <v>67.05</v>
      </c>
      <c r="H216" s="1">
        <v>0.96</v>
      </c>
      <c r="I216" s="1">
        <v>14.19</v>
      </c>
      <c r="J216" s="14"/>
      <c r="K216" s="1">
        <v>5.723027085395484</v>
      </c>
      <c r="L216" s="14"/>
      <c r="M216" s="1">
        <v>0.23</v>
      </c>
      <c r="N216" s="1">
        <v>1.21</v>
      </c>
      <c r="O216" s="1">
        <v>3.97</v>
      </c>
      <c r="P216" s="1">
        <v>4.81</v>
      </c>
      <c r="Q216" s="1">
        <v>0.96</v>
      </c>
      <c r="R216" s="1">
        <v>0.25</v>
      </c>
      <c r="T216" s="1">
        <v>0</v>
      </c>
      <c r="U216" s="1">
        <f t="shared" si="44"/>
        <v>99.35302708539547</v>
      </c>
      <c r="V216" s="1">
        <v>26</v>
      </c>
      <c r="W216" s="1">
        <v>263</v>
      </c>
      <c r="X216" s="1">
        <v>3.96</v>
      </c>
      <c r="Y216" s="1">
        <v>166</v>
      </c>
      <c r="Z216" s="1">
        <v>161</v>
      </c>
      <c r="AO216" s="1">
        <v>52</v>
      </c>
      <c r="AU216" s="1">
        <v>11</v>
      </c>
      <c r="AV216" s="1">
        <v>92</v>
      </c>
      <c r="AW216" s="1">
        <v>11</v>
      </c>
      <c r="BC216" s="1">
        <f t="shared" si="45"/>
        <v>3.1923076923076925</v>
      </c>
      <c r="BD216" s="1">
        <f t="shared" si="46"/>
        <v>1.031055900621118</v>
      </c>
      <c r="BE216" s="1">
        <f t="shared" si="47"/>
        <v>1.6335403726708075</v>
      </c>
      <c r="BF216" s="25">
        <f t="shared" si="48"/>
        <v>0.024596273291925465</v>
      </c>
      <c r="BG216" s="26">
        <f t="shared" si="49"/>
        <v>0.07615384615384616</v>
      </c>
      <c r="BH216" s="14"/>
      <c r="BI216" s="14"/>
      <c r="BJ216" s="14"/>
      <c r="BK216" s="14"/>
      <c r="BL216" s="1">
        <f t="shared" si="39"/>
        <v>1.1395448446391316</v>
      </c>
      <c r="BM216" s="1">
        <f>I216/H216</f>
        <v>14.78125</v>
      </c>
      <c r="BN216" s="1">
        <f>K216/N216</f>
        <v>4.729774450740069</v>
      </c>
      <c r="BO216" s="1">
        <f t="shared" si="42"/>
        <v>32.02432439850708</v>
      </c>
      <c r="BP216" s="14"/>
      <c r="BQ216" s="14"/>
      <c r="BR216" s="39"/>
      <c r="BS216" s="14"/>
      <c r="BT216" s="14"/>
      <c r="BU216" s="14"/>
      <c r="BV216" s="16"/>
      <c r="CK216" s="1">
        <f>AO216/28</f>
        <v>1.8571428571428572</v>
      </c>
      <c r="CL216" s="11"/>
      <c r="CM216" s="11"/>
    </row>
    <row r="217" spans="1:91" s="1" customFormat="1" ht="13.5">
      <c r="A217" s="29" t="s">
        <v>662</v>
      </c>
      <c r="B217" s="1">
        <v>-4.525</v>
      </c>
      <c r="C217" s="1">
        <v>129.871</v>
      </c>
      <c r="D217" s="1">
        <v>0</v>
      </c>
      <c r="E217" s="1">
        <v>2</v>
      </c>
      <c r="F217" s="1" t="s">
        <v>703</v>
      </c>
      <c r="G217" s="1">
        <v>64.22</v>
      </c>
      <c r="H217" s="1">
        <v>0.99</v>
      </c>
      <c r="I217" s="1">
        <v>14.8</v>
      </c>
      <c r="J217" s="14"/>
      <c r="K217" s="1">
        <v>6.424907765679834</v>
      </c>
      <c r="L217" s="14"/>
      <c r="M217" s="1">
        <v>0.24</v>
      </c>
      <c r="N217" s="1">
        <v>1.72</v>
      </c>
      <c r="O217" s="1">
        <v>5.02</v>
      </c>
      <c r="P217" s="1">
        <v>4.8</v>
      </c>
      <c r="Q217" s="1">
        <v>0.84</v>
      </c>
      <c r="R217" s="1">
        <v>0.23</v>
      </c>
      <c r="T217" s="1">
        <v>0</v>
      </c>
      <c r="U217" s="1">
        <f t="shared" si="44"/>
        <v>99.28490776567982</v>
      </c>
      <c r="V217" s="1">
        <v>25</v>
      </c>
      <c r="W217" s="1">
        <v>218</v>
      </c>
      <c r="X217" s="1">
        <v>3.06</v>
      </c>
      <c r="Y217" s="1">
        <v>178</v>
      </c>
      <c r="Z217" s="1">
        <v>139</v>
      </c>
      <c r="AA217" s="1">
        <v>12.5</v>
      </c>
      <c r="AB217" s="1">
        <v>27.5</v>
      </c>
      <c r="AE217" s="1">
        <v>6.3</v>
      </c>
      <c r="AF217" s="1">
        <v>1.7</v>
      </c>
      <c r="AH217" s="1">
        <v>1.06</v>
      </c>
      <c r="AM217" s="1">
        <v>5.6</v>
      </c>
      <c r="AO217" s="1">
        <v>49</v>
      </c>
      <c r="AP217" s="1">
        <v>28.3</v>
      </c>
      <c r="AR217" s="1">
        <v>7</v>
      </c>
      <c r="AS217" s="1">
        <v>38</v>
      </c>
      <c r="AU217" s="1">
        <v>17</v>
      </c>
      <c r="AV217" s="1">
        <v>104</v>
      </c>
      <c r="AW217" s="1">
        <v>9</v>
      </c>
      <c r="AX217" s="1">
        <v>1.63</v>
      </c>
      <c r="AY217" s="1">
        <v>2.23</v>
      </c>
      <c r="BA217" s="1">
        <v>0.63</v>
      </c>
      <c r="BB217" s="1">
        <v>4</v>
      </c>
      <c r="BC217" s="1">
        <f t="shared" si="45"/>
        <v>3.63265306122449</v>
      </c>
      <c r="BD217" s="1">
        <f t="shared" si="46"/>
        <v>1.2805755395683454</v>
      </c>
      <c r="BE217" s="1">
        <f t="shared" si="47"/>
        <v>1.5683453237410072</v>
      </c>
      <c r="BF217" s="25">
        <f t="shared" si="48"/>
        <v>0.022014388489208635</v>
      </c>
      <c r="BG217" s="26">
        <f t="shared" si="49"/>
        <v>0.062448979591836734</v>
      </c>
      <c r="BH217" s="25">
        <f t="shared" si="34"/>
        <v>0.016043165467625898</v>
      </c>
      <c r="BI217" s="14"/>
      <c r="BJ217" s="14"/>
      <c r="BK217" s="11">
        <v>0.435077832110947</v>
      </c>
      <c r="BL217" s="1">
        <f t="shared" si="39"/>
        <v>1.2116806689709971</v>
      </c>
      <c r="BM217" s="1">
        <f aca="true" t="shared" si="51" ref="BM217:BM247">I217/H217</f>
        <v>14.94949494949495</v>
      </c>
      <c r="BN217" s="1">
        <f aca="true" t="shared" si="52" ref="BN217:BN247">K217/N217</f>
        <v>3.735411491674322</v>
      </c>
      <c r="BO217" s="1">
        <f t="shared" si="42"/>
        <v>37.36395021988718</v>
      </c>
      <c r="BP217" s="14"/>
      <c r="BQ217" s="14"/>
      <c r="BR217" s="39"/>
      <c r="BS217" s="14"/>
      <c r="BT217" s="14"/>
      <c r="BU217" s="14"/>
      <c r="BV217" s="16"/>
      <c r="BW217" s="1">
        <f>AA217/2.5</f>
        <v>5</v>
      </c>
      <c r="BX217" s="1">
        <f>AB217/7.5</f>
        <v>3.6666666666666665</v>
      </c>
      <c r="CA217" s="1">
        <f>AE217/2.63</f>
        <v>2.3954372623574143</v>
      </c>
      <c r="CB217" s="1">
        <f>AF217/1.02</f>
        <v>1.6666666666666665</v>
      </c>
      <c r="CD217" s="1">
        <f>AH217/0.67</f>
        <v>1.5820895522388059</v>
      </c>
      <c r="CI217" s="1">
        <f>AM217/3.05</f>
        <v>1.8360655737704918</v>
      </c>
      <c r="CK217" s="1">
        <f>AO217/28</f>
        <v>1.75</v>
      </c>
      <c r="CL217" s="11">
        <f>CB217/10^(((0.667)*LOG(CA217))+((0.333)*LOG(CD217)))</f>
        <v>0.7988314294496077</v>
      </c>
      <c r="CM217" s="11">
        <f>CL217/CI217</f>
        <v>0.435077832110947</v>
      </c>
    </row>
    <row r="218" spans="1:91" s="1" customFormat="1" ht="13.5">
      <c r="A218" s="29" t="s">
        <v>662</v>
      </c>
      <c r="B218" s="1">
        <v>-4.525</v>
      </c>
      <c r="C218" s="1">
        <v>129.871</v>
      </c>
      <c r="D218" s="1">
        <v>0</v>
      </c>
      <c r="E218" s="1">
        <v>2</v>
      </c>
      <c r="F218" s="1" t="s">
        <v>704</v>
      </c>
      <c r="G218" s="1">
        <v>64.44</v>
      </c>
      <c r="H218" s="1">
        <v>0.98</v>
      </c>
      <c r="I218" s="1">
        <v>14.56</v>
      </c>
      <c r="J218" s="14"/>
      <c r="K218" s="1">
        <v>6.5418878790605595</v>
      </c>
      <c r="L218" s="14"/>
      <c r="M218" s="1">
        <v>0.24</v>
      </c>
      <c r="N218" s="1">
        <v>1.76</v>
      </c>
      <c r="O218" s="1">
        <v>4.91</v>
      </c>
      <c r="P218" s="1">
        <v>4.7</v>
      </c>
      <c r="Q218" s="1">
        <v>0.89</v>
      </c>
      <c r="R218" s="1">
        <v>0.25</v>
      </c>
      <c r="T218" s="1">
        <v>0</v>
      </c>
      <c r="U218" s="1">
        <f t="shared" si="44"/>
        <v>99.27188787906056</v>
      </c>
      <c r="V218" s="1">
        <v>27</v>
      </c>
      <c r="W218" s="1">
        <v>232</v>
      </c>
      <c r="X218" s="1">
        <v>4.37</v>
      </c>
      <c r="Y218" s="1">
        <v>177</v>
      </c>
      <c r="Z218" s="1">
        <v>148</v>
      </c>
      <c r="AA218" s="1">
        <v>12.4</v>
      </c>
      <c r="AB218" s="1">
        <v>25.9</v>
      </c>
      <c r="AE218" s="1">
        <v>5.9</v>
      </c>
      <c r="AF218" s="1">
        <v>1.72</v>
      </c>
      <c r="AH218" s="1">
        <v>1.24</v>
      </c>
      <c r="AM218" s="1">
        <v>4.96</v>
      </c>
      <c r="AO218" s="1">
        <v>51</v>
      </c>
      <c r="AP218" s="1">
        <v>26.6</v>
      </c>
      <c r="AR218" s="1">
        <v>4.44</v>
      </c>
      <c r="AS218" s="1">
        <v>12</v>
      </c>
      <c r="AU218" s="1">
        <v>19</v>
      </c>
      <c r="AV218" s="1">
        <v>102</v>
      </c>
      <c r="AW218" s="1">
        <v>12</v>
      </c>
      <c r="AX218" s="1">
        <v>1.43</v>
      </c>
      <c r="AY218" s="1">
        <v>2.41</v>
      </c>
      <c r="BA218" s="1">
        <v>0.24</v>
      </c>
      <c r="BB218" s="1">
        <v>4.06</v>
      </c>
      <c r="BC218" s="1">
        <f t="shared" si="45"/>
        <v>3.4705882352941178</v>
      </c>
      <c r="BD218" s="1">
        <f t="shared" si="46"/>
        <v>1.195945945945946</v>
      </c>
      <c r="BE218" s="1">
        <f t="shared" si="47"/>
        <v>1.5675675675675675</v>
      </c>
      <c r="BF218" s="25">
        <f t="shared" si="48"/>
        <v>0.029527027027027027</v>
      </c>
      <c r="BG218" s="26">
        <f t="shared" si="49"/>
        <v>0.08568627450980393</v>
      </c>
      <c r="BH218" s="25">
        <f t="shared" si="34"/>
        <v>0.016283783783783784</v>
      </c>
      <c r="BI218" s="14"/>
      <c r="BJ218" s="14"/>
      <c r="BK218" s="11">
        <v>0.49280161068771217</v>
      </c>
      <c r="BL218" s="1">
        <f t="shared" si="39"/>
        <v>1.210335733790173</v>
      </c>
      <c r="BM218" s="1">
        <f t="shared" si="51"/>
        <v>14.857142857142858</v>
      </c>
      <c r="BN218" s="1">
        <f t="shared" si="52"/>
        <v>3.716981749466227</v>
      </c>
      <c r="BO218" s="1">
        <f t="shared" si="42"/>
        <v>37.479775176876466</v>
      </c>
      <c r="BP218" s="21" t="s">
        <v>705</v>
      </c>
      <c r="BQ218" s="14"/>
      <c r="BR218" s="39"/>
      <c r="BS218" s="14"/>
      <c r="BT218" s="14"/>
      <c r="BU218" s="14"/>
      <c r="BV218" s="16"/>
      <c r="BW218" s="1">
        <f>AA218/2.5</f>
        <v>4.96</v>
      </c>
      <c r="BX218" s="1">
        <f>AB218/7.5</f>
        <v>3.453333333333333</v>
      </c>
      <c r="CA218" s="1">
        <f>AE218/2.63</f>
        <v>2.243346007604563</v>
      </c>
      <c r="CB218" s="1">
        <f>AF218/1.02</f>
        <v>1.6862745098039216</v>
      </c>
      <c r="CD218" s="1">
        <f>AH218/0.67</f>
        <v>1.8507462686567162</v>
      </c>
      <c r="CI218" s="1">
        <f>AM218/3.05</f>
        <v>1.6262295081967213</v>
      </c>
      <c r="CK218" s="1">
        <f>AO218/28</f>
        <v>1.8214285714285714</v>
      </c>
      <c r="CL218" s="11">
        <f>CB218/10^(((0.667)*LOG(CA218))+((0.333)*LOG(CD218)))</f>
        <v>0.8014085209872303</v>
      </c>
      <c r="CM218" s="11">
        <f>CL218/CI218</f>
        <v>0.49280161068771217</v>
      </c>
    </row>
    <row r="219" spans="1:91" s="1" customFormat="1" ht="13.5">
      <c r="A219" s="29" t="s">
        <v>662</v>
      </c>
      <c r="B219" s="1">
        <v>-4.525</v>
      </c>
      <c r="C219" s="1">
        <v>129.871</v>
      </c>
      <c r="D219" s="1">
        <v>0</v>
      </c>
      <c r="E219" s="1">
        <v>2</v>
      </c>
      <c r="F219" s="1" t="s">
        <v>706</v>
      </c>
      <c r="G219" s="1">
        <v>67.36</v>
      </c>
      <c r="H219" s="1">
        <v>0.9</v>
      </c>
      <c r="I219" s="1">
        <v>13.94</v>
      </c>
      <c r="J219" s="14"/>
      <c r="K219" s="1">
        <v>5.588050031494646</v>
      </c>
      <c r="L219" s="14"/>
      <c r="M219" s="1">
        <v>0.23</v>
      </c>
      <c r="N219" s="1">
        <v>1.12</v>
      </c>
      <c r="O219" s="1">
        <v>3.83</v>
      </c>
      <c r="P219" s="1">
        <v>5.13</v>
      </c>
      <c r="Q219" s="1">
        <v>1.02</v>
      </c>
      <c r="R219" s="1">
        <v>0.25</v>
      </c>
      <c r="T219" s="1">
        <v>0</v>
      </c>
      <c r="U219" s="1">
        <f t="shared" si="44"/>
        <v>99.36805003149465</v>
      </c>
      <c r="V219" s="1">
        <v>26</v>
      </c>
      <c r="W219" s="1">
        <v>276</v>
      </c>
      <c r="X219" s="1">
        <v>3.28</v>
      </c>
      <c r="Y219" s="1">
        <v>163</v>
      </c>
      <c r="Z219" s="1">
        <v>167</v>
      </c>
      <c r="AO219" s="1">
        <v>54</v>
      </c>
      <c r="AU219" s="1">
        <v>10</v>
      </c>
      <c r="AV219" s="1">
        <v>97</v>
      </c>
      <c r="AW219" s="1">
        <v>10</v>
      </c>
      <c r="BC219" s="1">
        <f t="shared" si="45"/>
        <v>3.0185185185185186</v>
      </c>
      <c r="BD219" s="1">
        <f t="shared" si="46"/>
        <v>0.9760479041916168</v>
      </c>
      <c r="BE219" s="1">
        <f t="shared" si="47"/>
        <v>1.652694610778443</v>
      </c>
      <c r="BF219" s="25">
        <f t="shared" si="48"/>
        <v>0.01964071856287425</v>
      </c>
      <c r="BG219" s="26">
        <f t="shared" si="49"/>
        <v>0.060740740740740734</v>
      </c>
      <c r="BH219" s="14"/>
      <c r="BI219" s="14"/>
      <c r="BJ219" s="14"/>
      <c r="BK219" s="14"/>
      <c r="BL219" s="1">
        <f t="shared" si="39"/>
        <v>1.1841443782213394</v>
      </c>
      <c r="BM219" s="1">
        <f t="shared" si="51"/>
        <v>15.488888888888887</v>
      </c>
      <c r="BN219" s="1">
        <f t="shared" si="52"/>
        <v>4.989330385263076</v>
      </c>
      <c r="BO219" s="1">
        <f t="shared" si="42"/>
        <v>30.872680008589644</v>
      </c>
      <c r="BP219" s="14"/>
      <c r="BQ219" s="14"/>
      <c r="BR219" s="39"/>
      <c r="BS219" s="14"/>
      <c r="BT219" s="14"/>
      <c r="BU219" s="14"/>
      <c r="BV219" s="16"/>
      <c r="CK219" s="1">
        <f>AO219/28</f>
        <v>1.9285714285714286</v>
      </c>
      <c r="CL219" s="11"/>
      <c r="CM219" s="11"/>
    </row>
    <row r="220" spans="1:91" s="1" customFormat="1" ht="13.5">
      <c r="A220" s="29" t="s">
        <v>662</v>
      </c>
      <c r="B220" s="1">
        <v>-4.525</v>
      </c>
      <c r="C220" s="1">
        <v>129.871</v>
      </c>
      <c r="D220" s="1">
        <v>0</v>
      </c>
      <c r="E220" s="1">
        <v>2</v>
      </c>
      <c r="F220" s="1" t="s">
        <v>707</v>
      </c>
      <c r="G220" s="1">
        <v>64.09</v>
      </c>
      <c r="H220" s="1">
        <v>0.97</v>
      </c>
      <c r="I220" s="1">
        <v>15.13</v>
      </c>
      <c r="J220" s="14"/>
      <c r="K220" s="1">
        <v>6.424907765679834</v>
      </c>
      <c r="L220" s="14"/>
      <c r="M220" s="1">
        <v>0.25</v>
      </c>
      <c r="N220" s="1">
        <v>1.66</v>
      </c>
      <c r="O220" s="1">
        <v>4.81</v>
      </c>
      <c r="P220" s="1">
        <v>4.79</v>
      </c>
      <c r="Q220" s="1">
        <v>0.91</v>
      </c>
      <c r="R220" s="1">
        <v>0.24</v>
      </c>
      <c r="T220" s="1">
        <v>0.42</v>
      </c>
      <c r="U220" s="1">
        <f t="shared" si="44"/>
        <v>99.69490776567983</v>
      </c>
      <c r="V220" s="1">
        <v>27</v>
      </c>
      <c r="W220" s="1">
        <v>235</v>
      </c>
      <c r="X220" s="1">
        <v>4.6</v>
      </c>
      <c r="Y220" s="1">
        <v>190</v>
      </c>
      <c r="Z220" s="1">
        <v>144</v>
      </c>
      <c r="AA220" s="1">
        <v>12.8</v>
      </c>
      <c r="AB220" s="1">
        <v>27</v>
      </c>
      <c r="AE220" s="1">
        <v>5.7</v>
      </c>
      <c r="AF220" s="1">
        <v>1.81</v>
      </c>
      <c r="AH220" s="1">
        <v>1.22</v>
      </c>
      <c r="AM220" s="1">
        <v>4.84</v>
      </c>
      <c r="AO220" s="1">
        <v>49</v>
      </c>
      <c r="AP220" s="1">
        <v>25.1</v>
      </c>
      <c r="AR220" s="1">
        <v>4.44</v>
      </c>
      <c r="AS220" s="1">
        <v>34</v>
      </c>
      <c r="AU220" s="1">
        <v>12</v>
      </c>
      <c r="AV220" s="1">
        <v>97</v>
      </c>
      <c r="AW220" s="1">
        <v>10</v>
      </c>
      <c r="AX220" s="1">
        <v>1.6</v>
      </c>
      <c r="AY220" s="1">
        <v>2.57</v>
      </c>
      <c r="BA220" s="1">
        <v>0.43</v>
      </c>
      <c r="BB220" s="1">
        <v>4.4</v>
      </c>
      <c r="BC220" s="1">
        <f t="shared" si="45"/>
        <v>3.877551020408163</v>
      </c>
      <c r="BD220" s="1">
        <f t="shared" si="46"/>
        <v>1.3194444444444444</v>
      </c>
      <c r="BE220" s="1">
        <f t="shared" si="47"/>
        <v>1.6319444444444444</v>
      </c>
      <c r="BF220" s="25">
        <f t="shared" si="48"/>
        <v>0.03194444444444444</v>
      </c>
      <c r="BG220" s="26">
        <f t="shared" si="49"/>
        <v>0.09387755102040815</v>
      </c>
      <c r="BH220" s="25">
        <f t="shared" si="34"/>
        <v>0.017847222222222223</v>
      </c>
      <c r="BI220" s="14"/>
      <c r="BJ220" s="14"/>
      <c r="BK220" s="11">
        <v>0.5467640125337802</v>
      </c>
      <c r="BL220" s="1">
        <f t="shared" si="39"/>
        <v>1.1639377596188971</v>
      </c>
      <c r="BM220" s="1">
        <f t="shared" si="51"/>
        <v>15.597938144329898</v>
      </c>
      <c r="BN220" s="1">
        <f t="shared" si="52"/>
        <v>3.8704263648673702</v>
      </c>
      <c r="BO220" s="1">
        <f t="shared" si="42"/>
        <v>36.536774593769074</v>
      </c>
      <c r="BP220" s="14"/>
      <c r="BQ220" s="14"/>
      <c r="BR220" s="39"/>
      <c r="BS220" s="14"/>
      <c r="BT220" s="14"/>
      <c r="BU220" s="14"/>
      <c r="BV220" s="16"/>
      <c r="BW220" s="1">
        <f>AA220/2.5</f>
        <v>5.12</v>
      </c>
      <c r="BX220" s="1">
        <f>AB220/7.5</f>
        <v>3.6</v>
      </c>
      <c r="CA220" s="1">
        <f>AE220/2.63</f>
        <v>2.167300380228137</v>
      </c>
      <c r="CB220" s="1">
        <f>AF220/1.02</f>
        <v>1.7745098039215685</v>
      </c>
      <c r="CD220" s="1">
        <f>AH220/0.67</f>
        <v>1.8208955223880596</v>
      </c>
      <c r="CI220" s="1">
        <f>AM220/3.05</f>
        <v>1.5868852459016394</v>
      </c>
      <c r="CK220" s="1">
        <f>AO220/28</f>
        <v>1.75</v>
      </c>
      <c r="CL220" s="11">
        <f>CB220/10^(((0.667)*LOG(CA220))+((0.333)*LOG(CD220)))</f>
        <v>0.8676517444798347</v>
      </c>
      <c r="CM220" s="11">
        <f>CL220/CI220</f>
        <v>0.5467640125337802</v>
      </c>
    </row>
    <row r="221" spans="1:91" s="1" customFormat="1" ht="13.5">
      <c r="A221" s="29" t="s">
        <v>662</v>
      </c>
      <c r="B221" s="1">
        <v>-4.525</v>
      </c>
      <c r="C221" s="1">
        <v>129.871</v>
      </c>
      <c r="D221" s="1">
        <v>0</v>
      </c>
      <c r="E221" s="1">
        <v>2</v>
      </c>
      <c r="F221" s="1" t="s">
        <v>708</v>
      </c>
      <c r="G221" s="1">
        <v>64.21</v>
      </c>
      <c r="H221" s="1">
        <v>0.96</v>
      </c>
      <c r="I221" s="1">
        <v>15.28</v>
      </c>
      <c r="J221" s="14"/>
      <c r="K221" s="1">
        <v>6.289930711778998</v>
      </c>
      <c r="L221" s="14"/>
      <c r="M221" s="1">
        <v>0.25</v>
      </c>
      <c r="N221" s="1">
        <v>1.65</v>
      </c>
      <c r="O221" s="1">
        <v>4.69</v>
      </c>
      <c r="P221" s="1">
        <v>4.85</v>
      </c>
      <c r="Q221" s="1">
        <v>0.9</v>
      </c>
      <c r="R221" s="1">
        <v>0.23</v>
      </c>
      <c r="T221" s="1">
        <v>0.02</v>
      </c>
      <c r="U221" s="1">
        <f t="shared" si="44"/>
        <v>99.32993071177899</v>
      </c>
      <c r="V221" s="1">
        <v>23</v>
      </c>
      <c r="W221" s="1">
        <v>243</v>
      </c>
      <c r="X221" s="1">
        <v>3.9</v>
      </c>
      <c r="Y221" s="1">
        <v>192</v>
      </c>
      <c r="Z221" s="1">
        <v>143</v>
      </c>
      <c r="AO221" s="1">
        <v>50</v>
      </c>
      <c r="AU221" s="1">
        <v>15</v>
      </c>
      <c r="AV221" s="1">
        <v>102</v>
      </c>
      <c r="AW221" s="1">
        <v>9</v>
      </c>
      <c r="BC221" s="1">
        <f t="shared" si="45"/>
        <v>3.84</v>
      </c>
      <c r="BD221" s="1">
        <f t="shared" si="46"/>
        <v>1.3426573426573427</v>
      </c>
      <c r="BE221" s="1">
        <f t="shared" si="47"/>
        <v>1.6993006993006994</v>
      </c>
      <c r="BF221" s="25">
        <f t="shared" si="48"/>
        <v>0.02727272727272727</v>
      </c>
      <c r="BG221" s="26">
        <f t="shared" si="49"/>
        <v>0.078</v>
      </c>
      <c r="BH221" s="14"/>
      <c r="BI221" s="14"/>
      <c r="BJ221" s="14"/>
      <c r="BK221" s="14"/>
      <c r="BL221" s="1">
        <f t="shared" si="39"/>
        <v>1.1439842446723434</v>
      </c>
      <c r="BM221" s="1">
        <f t="shared" si="51"/>
        <v>15.916666666666666</v>
      </c>
      <c r="BN221" s="1">
        <f t="shared" si="52"/>
        <v>3.8120792192599993</v>
      </c>
      <c r="BO221" s="1">
        <f t="shared" si="42"/>
        <v>36.88970422239837</v>
      </c>
      <c r="BP221" s="14"/>
      <c r="BQ221" s="14"/>
      <c r="BR221" s="39"/>
      <c r="BS221" s="14"/>
      <c r="BT221" s="14"/>
      <c r="BU221" s="14"/>
      <c r="BV221" s="16"/>
      <c r="CK221" s="1">
        <f>AO221/28</f>
        <v>1.7857142857142858</v>
      </c>
      <c r="CL221" s="11"/>
      <c r="CM221" s="11"/>
    </row>
    <row r="222" spans="1:91" s="1" customFormat="1" ht="13.5">
      <c r="A222" s="29" t="s">
        <v>662</v>
      </c>
      <c r="B222" s="1">
        <v>-4.525</v>
      </c>
      <c r="C222" s="1">
        <v>129.871</v>
      </c>
      <c r="D222" s="1">
        <v>0</v>
      </c>
      <c r="E222" s="1">
        <v>2</v>
      </c>
      <c r="F222" s="1" t="s">
        <v>709</v>
      </c>
      <c r="G222" s="1">
        <v>63.09</v>
      </c>
      <c r="H222" s="1">
        <v>1.06</v>
      </c>
      <c r="I222" s="1">
        <v>14.73</v>
      </c>
      <c r="J222" s="14"/>
      <c r="K222" s="1">
        <v>7.05480068388374</v>
      </c>
      <c r="L222" s="14"/>
      <c r="M222" s="1">
        <v>0.25</v>
      </c>
      <c r="N222" s="1">
        <v>2.04</v>
      </c>
      <c r="O222" s="1">
        <v>5.39</v>
      </c>
      <c r="P222" s="1">
        <v>4.57</v>
      </c>
      <c r="Q222" s="1">
        <v>0.8</v>
      </c>
      <c r="R222" s="1">
        <v>0.22</v>
      </c>
      <c r="T222" s="1">
        <v>0</v>
      </c>
      <c r="U222" s="1">
        <f t="shared" si="44"/>
        <v>99.20480068388376</v>
      </c>
      <c r="V222" s="1">
        <v>24</v>
      </c>
      <c r="W222" s="1">
        <v>207</v>
      </c>
      <c r="X222" s="1">
        <v>2.78</v>
      </c>
      <c r="Y222" s="1">
        <v>182</v>
      </c>
      <c r="Z222" s="1">
        <v>130</v>
      </c>
      <c r="AA222" s="1">
        <v>10.5</v>
      </c>
      <c r="AE222" s="1">
        <v>5.6</v>
      </c>
      <c r="AM222" s="1">
        <v>5.3</v>
      </c>
      <c r="AO222" s="1">
        <v>46</v>
      </c>
      <c r="AP222" s="1">
        <v>30.8</v>
      </c>
      <c r="AR222" s="1">
        <v>11.2</v>
      </c>
      <c r="AS222" s="1">
        <v>40</v>
      </c>
      <c r="AU222" s="1">
        <v>18</v>
      </c>
      <c r="AV222" s="1">
        <v>103</v>
      </c>
      <c r="AW222" s="1">
        <v>9</v>
      </c>
      <c r="AY222" s="1">
        <v>2.34</v>
      </c>
      <c r="BB222" s="1">
        <v>4.2</v>
      </c>
      <c r="BC222" s="1">
        <f t="shared" si="45"/>
        <v>3.9565217391304346</v>
      </c>
      <c r="BD222" s="1">
        <f t="shared" si="46"/>
        <v>1.4</v>
      </c>
      <c r="BE222" s="1">
        <f t="shared" si="47"/>
        <v>1.5923076923076922</v>
      </c>
      <c r="BF222" s="25">
        <f t="shared" si="48"/>
        <v>0.021384615384615384</v>
      </c>
      <c r="BG222" s="26">
        <f t="shared" si="49"/>
        <v>0.06043478260869565</v>
      </c>
      <c r="BH222" s="25">
        <f t="shared" si="34"/>
        <v>0.018</v>
      </c>
      <c r="BI222" s="14"/>
      <c r="BJ222" s="14"/>
      <c r="BK222" s="14"/>
      <c r="BL222" s="1">
        <f t="shared" si="39"/>
        <v>1.2344825402720343</v>
      </c>
      <c r="BM222" s="1">
        <f t="shared" si="51"/>
        <v>13.89622641509434</v>
      </c>
      <c r="BN222" s="1">
        <f t="shared" si="52"/>
        <v>3.4582356293547747</v>
      </c>
      <c r="BO222" s="1">
        <f t="shared" si="42"/>
        <v>39.185173052820296</v>
      </c>
      <c r="BP222" s="14"/>
      <c r="BQ222" s="14"/>
      <c r="BR222" s="39"/>
      <c r="BS222" s="14"/>
      <c r="BT222" s="14"/>
      <c r="BU222" s="14"/>
      <c r="BV222" s="16"/>
      <c r="BW222" s="1">
        <f>AA222/2.5</f>
        <v>4.2</v>
      </c>
      <c r="BX222" s="1">
        <f>AB222/7.5</f>
        <v>0</v>
      </c>
      <c r="CA222" s="1">
        <f>AE222/2.63</f>
        <v>2.129277566539924</v>
      </c>
      <c r="CI222" s="1">
        <f>AM222/3.05</f>
        <v>1.737704918032787</v>
      </c>
      <c r="CK222" s="1">
        <f>AO222/28</f>
        <v>1.6428571428571428</v>
      </c>
      <c r="CL222" s="11"/>
      <c r="CM222" s="11"/>
    </row>
    <row r="223" spans="1:91" s="1" customFormat="1" ht="13.5">
      <c r="A223" s="29" t="s">
        <v>662</v>
      </c>
      <c r="B223" s="1">
        <v>-4.525</v>
      </c>
      <c r="C223" s="1">
        <v>129.871</v>
      </c>
      <c r="D223" s="1">
        <v>0</v>
      </c>
      <c r="E223" s="1">
        <v>2</v>
      </c>
      <c r="F223" s="1" t="s">
        <v>710</v>
      </c>
      <c r="G223" s="1">
        <v>63.17</v>
      </c>
      <c r="H223" s="1">
        <v>1.06</v>
      </c>
      <c r="I223" s="1">
        <v>14.82</v>
      </c>
      <c r="J223" s="14"/>
      <c r="K223" s="1">
        <v>6.946819040763071</v>
      </c>
      <c r="L223" s="14"/>
      <c r="M223" s="1">
        <v>0.25</v>
      </c>
      <c r="N223" s="1">
        <v>2.07</v>
      </c>
      <c r="O223" s="1">
        <v>5.36</v>
      </c>
      <c r="P223" s="1">
        <v>4.55</v>
      </c>
      <c r="Q223" s="1">
        <v>0.79</v>
      </c>
      <c r="R223" s="1">
        <v>0.22</v>
      </c>
      <c r="T223" s="1">
        <v>0</v>
      </c>
      <c r="U223" s="1">
        <f t="shared" si="44"/>
        <v>99.23681904076308</v>
      </c>
      <c r="V223" s="1">
        <v>22</v>
      </c>
      <c r="W223" s="1">
        <v>214</v>
      </c>
      <c r="X223" s="1">
        <v>3.05</v>
      </c>
      <c r="Y223" s="1">
        <v>191</v>
      </c>
      <c r="Z223" s="1">
        <v>135</v>
      </c>
      <c r="AO223" s="1">
        <v>46</v>
      </c>
      <c r="AU223" s="1">
        <v>19</v>
      </c>
      <c r="AV223" s="1">
        <v>102</v>
      </c>
      <c r="AW223" s="1">
        <v>10</v>
      </c>
      <c r="BC223" s="1">
        <f t="shared" si="45"/>
        <v>4.1521739130434785</v>
      </c>
      <c r="BD223" s="1">
        <f t="shared" si="46"/>
        <v>1.4148148148148147</v>
      </c>
      <c r="BE223" s="1">
        <f t="shared" si="47"/>
        <v>1.5851851851851853</v>
      </c>
      <c r="BF223" s="25">
        <f t="shared" si="48"/>
        <v>0.02259259259259259</v>
      </c>
      <c r="BG223" s="26">
        <f t="shared" si="49"/>
        <v>0.06630434782608695</v>
      </c>
      <c r="BH223" s="14"/>
      <c r="BI223" s="14"/>
      <c r="BJ223" s="14"/>
      <c r="BK223" s="14"/>
      <c r="BL223" s="1">
        <f t="shared" si="39"/>
        <v>1.2203547008810591</v>
      </c>
      <c r="BM223" s="1">
        <f t="shared" si="51"/>
        <v>13.981132075471697</v>
      </c>
      <c r="BN223" s="1">
        <f t="shared" si="52"/>
        <v>3.3559512274217735</v>
      </c>
      <c r="BO223" s="1">
        <f t="shared" si="42"/>
        <v>39.90291600807584</v>
      </c>
      <c r="BP223" s="14"/>
      <c r="BQ223" s="14"/>
      <c r="BR223" s="39"/>
      <c r="BS223" s="14"/>
      <c r="BT223" s="14"/>
      <c r="BU223" s="14"/>
      <c r="BV223" s="16"/>
      <c r="CK223" s="1">
        <f>AO223/28</f>
        <v>1.6428571428571428</v>
      </c>
      <c r="CL223" s="11"/>
      <c r="CM223" s="11"/>
    </row>
    <row r="224" spans="1:91" s="1" customFormat="1" ht="13.5">
      <c r="A224" s="29" t="s">
        <v>662</v>
      </c>
      <c r="B224" s="1">
        <v>-4.525</v>
      </c>
      <c r="C224" s="1">
        <v>129.871</v>
      </c>
      <c r="D224" s="1">
        <v>0</v>
      </c>
      <c r="E224" s="1">
        <v>2</v>
      </c>
      <c r="F224" s="1" t="s">
        <v>711</v>
      </c>
      <c r="G224" s="1">
        <v>66.24</v>
      </c>
      <c r="H224" s="1">
        <v>1.01</v>
      </c>
      <c r="I224" s="1">
        <v>14.22</v>
      </c>
      <c r="J224" s="14"/>
      <c r="K224" s="1">
        <v>5.840007198776209</v>
      </c>
      <c r="L224" s="14"/>
      <c r="M224" s="1">
        <v>0.24</v>
      </c>
      <c r="N224" s="1">
        <v>1.34</v>
      </c>
      <c r="O224" s="1">
        <v>4.24</v>
      </c>
      <c r="P224" s="1">
        <v>5.02</v>
      </c>
      <c r="Q224" s="1">
        <v>0.95</v>
      </c>
      <c r="R224" s="1">
        <v>0.24</v>
      </c>
      <c r="T224" s="1">
        <v>0.09</v>
      </c>
      <c r="U224" s="1">
        <f t="shared" si="44"/>
        <v>99.4300071987762</v>
      </c>
      <c r="V224" s="1">
        <v>26</v>
      </c>
      <c r="W224" s="1">
        <v>256</v>
      </c>
      <c r="X224" s="1">
        <v>3.46</v>
      </c>
      <c r="Y224" s="1">
        <v>171</v>
      </c>
      <c r="Z224" s="1">
        <v>152</v>
      </c>
      <c r="AA224" s="1">
        <v>13.9</v>
      </c>
      <c r="AB224" s="1">
        <v>23.3</v>
      </c>
      <c r="AE224" s="1">
        <v>6.8</v>
      </c>
      <c r="AF224" s="1">
        <v>1.91</v>
      </c>
      <c r="AH224" s="1">
        <v>1.23</v>
      </c>
      <c r="AM224" s="1">
        <v>5.5</v>
      </c>
      <c r="AO224" s="1">
        <v>51</v>
      </c>
      <c r="AP224" s="1">
        <v>24.6</v>
      </c>
      <c r="AR224" s="1">
        <v>2.27</v>
      </c>
      <c r="AS224" s="1">
        <v>22.3</v>
      </c>
      <c r="AU224" s="1">
        <v>10</v>
      </c>
      <c r="AV224" s="1">
        <v>95</v>
      </c>
      <c r="AW224" s="1">
        <v>10</v>
      </c>
      <c r="AX224" s="1">
        <v>1.42</v>
      </c>
      <c r="AY224" s="1">
        <v>2.84</v>
      </c>
      <c r="BA224" s="1">
        <v>0.46</v>
      </c>
      <c r="BB224" s="1">
        <v>4.38</v>
      </c>
      <c r="BC224" s="1">
        <f t="shared" si="45"/>
        <v>3.3529411764705883</v>
      </c>
      <c r="BD224" s="1">
        <f t="shared" si="46"/>
        <v>1.125</v>
      </c>
      <c r="BE224" s="1">
        <f t="shared" si="47"/>
        <v>1.6842105263157894</v>
      </c>
      <c r="BF224" s="25">
        <f t="shared" si="48"/>
        <v>0.022763157894736843</v>
      </c>
      <c r="BG224" s="26">
        <f t="shared" si="49"/>
        <v>0.06784313725490196</v>
      </c>
      <c r="BH224" s="25">
        <f t="shared" si="34"/>
        <v>0.01868421052631579</v>
      </c>
      <c r="BI224" s="14"/>
      <c r="BJ224" s="14"/>
      <c r="BK224" s="11">
        <v>0.45013407693308577</v>
      </c>
      <c r="BL224" s="1">
        <f t="shared" si="39"/>
        <v>1.195196268630292</v>
      </c>
      <c r="BM224" s="1">
        <f t="shared" si="51"/>
        <v>14.07920792079208</v>
      </c>
      <c r="BN224" s="1">
        <f t="shared" si="52"/>
        <v>4.358214327444932</v>
      </c>
      <c r="BO224" s="1">
        <f t="shared" si="42"/>
        <v>33.83089828979423</v>
      </c>
      <c r="BP224" s="21" t="s">
        <v>712</v>
      </c>
      <c r="BQ224" s="14"/>
      <c r="BR224" s="39"/>
      <c r="BS224" s="14"/>
      <c r="BT224" s="14"/>
      <c r="BU224" s="14"/>
      <c r="BV224" s="16"/>
      <c r="BW224" s="1">
        <f>AA224/2.5</f>
        <v>5.5600000000000005</v>
      </c>
      <c r="BX224" s="1">
        <f>AB224/7.5</f>
        <v>3.106666666666667</v>
      </c>
      <c r="CA224" s="1">
        <f>AE224/2.63</f>
        <v>2.585551330798479</v>
      </c>
      <c r="CB224" s="1">
        <f>AF224/1.02</f>
        <v>1.872549019607843</v>
      </c>
      <c r="CD224" s="1">
        <f>AH224/0.67</f>
        <v>1.835820895522388</v>
      </c>
      <c r="CI224" s="1">
        <f>AM224/3.05</f>
        <v>1.8032786885245902</v>
      </c>
      <c r="CK224" s="1">
        <f>AO224/28</f>
        <v>1.8214285714285714</v>
      </c>
      <c r="CL224" s="11">
        <f>CB224/10^(((0.667)*LOG(CA224))+((0.333)*LOG(CD224)))</f>
        <v>0.8117171879121219</v>
      </c>
      <c r="CM224" s="11">
        <f aca="true" t="shared" si="53" ref="CM224:CM229">CL224/CI224</f>
        <v>0.45013407693308577</v>
      </c>
    </row>
    <row r="225" spans="1:91" s="1" customFormat="1" ht="13.5">
      <c r="A225" s="29" t="s">
        <v>662</v>
      </c>
      <c r="B225" s="1">
        <v>-4.525</v>
      </c>
      <c r="C225" s="1">
        <v>129.871</v>
      </c>
      <c r="D225" s="1">
        <v>0</v>
      </c>
      <c r="E225" s="1">
        <v>2</v>
      </c>
      <c r="F225" s="1" t="s">
        <v>713</v>
      </c>
      <c r="G225" s="1">
        <v>52.24</v>
      </c>
      <c r="H225" s="1">
        <v>1.14</v>
      </c>
      <c r="I225" s="1">
        <v>18.69</v>
      </c>
      <c r="J225" s="14"/>
      <c r="K225" s="1">
        <v>9.520381535139027</v>
      </c>
      <c r="L225" s="14"/>
      <c r="M225" s="1">
        <v>0.23</v>
      </c>
      <c r="N225" s="1">
        <v>3.66</v>
      </c>
      <c r="O225" s="1">
        <v>9.93</v>
      </c>
      <c r="P225" s="1">
        <v>3</v>
      </c>
      <c r="Q225" s="1">
        <v>0.39</v>
      </c>
      <c r="R225" s="1">
        <v>0.14</v>
      </c>
      <c r="T225" s="1">
        <v>0.01</v>
      </c>
      <c r="U225" s="1">
        <f t="shared" si="44"/>
        <v>98.95038153513904</v>
      </c>
      <c r="V225" s="1">
        <v>11</v>
      </c>
      <c r="W225" s="1">
        <v>109</v>
      </c>
      <c r="Y225" s="1">
        <v>209</v>
      </c>
      <c r="Z225" s="1">
        <v>89</v>
      </c>
      <c r="AA225" s="1">
        <v>4.66</v>
      </c>
      <c r="AB225" s="1">
        <v>12.2</v>
      </c>
      <c r="AC225" s="1">
        <v>1.94</v>
      </c>
      <c r="AD225" s="1">
        <v>11.2</v>
      </c>
      <c r="AE225" s="1">
        <v>3.65</v>
      </c>
      <c r="AF225" s="1">
        <v>1.21</v>
      </c>
      <c r="AG225" s="1">
        <v>4.44</v>
      </c>
      <c r="AH225" s="1">
        <v>0.78</v>
      </c>
      <c r="AI225" s="1">
        <v>5.6</v>
      </c>
      <c r="AJ225" s="1">
        <v>1.23</v>
      </c>
      <c r="AK225" s="1">
        <v>3.55</v>
      </c>
      <c r="AL225" s="1">
        <v>0.5</v>
      </c>
      <c r="AM225" s="1">
        <v>3.36</v>
      </c>
      <c r="AN225" s="1">
        <v>0.49</v>
      </c>
      <c r="AO225" s="1">
        <v>34</v>
      </c>
      <c r="AP225" s="1">
        <v>37</v>
      </c>
      <c r="AR225" s="1">
        <v>15.8</v>
      </c>
      <c r="AS225" s="1">
        <v>28.3</v>
      </c>
      <c r="AU225" s="1">
        <v>79</v>
      </c>
      <c r="AV225" s="1">
        <v>87</v>
      </c>
      <c r="AW225" s="1">
        <v>4.65</v>
      </c>
      <c r="AX225" s="1">
        <v>0.46</v>
      </c>
      <c r="AY225" s="1">
        <v>1.04</v>
      </c>
      <c r="AZ225" s="1">
        <v>0.33</v>
      </c>
      <c r="BB225" s="1">
        <v>2.48</v>
      </c>
      <c r="BC225" s="1">
        <f t="shared" si="45"/>
        <v>6.147058823529412</v>
      </c>
      <c r="BD225" s="1">
        <f t="shared" si="46"/>
        <v>2.348314606741573</v>
      </c>
      <c r="BE225" s="1">
        <f t="shared" si="47"/>
        <v>1.2247191011235956</v>
      </c>
      <c r="BF225" s="25">
        <f t="shared" si="48"/>
        <v>0</v>
      </c>
      <c r="BG225" s="26">
        <f t="shared" si="49"/>
        <v>0</v>
      </c>
      <c r="BH225" s="25">
        <f t="shared" si="34"/>
        <v>0.011685393258426966</v>
      </c>
      <c r="BI225" s="14"/>
      <c r="BJ225" s="14"/>
      <c r="BK225" s="11">
        <v>0.8321653467117839</v>
      </c>
      <c r="BL225" s="1">
        <f t="shared" si="39"/>
        <v>1.2526387602699862</v>
      </c>
      <c r="BM225" s="1">
        <f t="shared" si="51"/>
        <v>16.394736842105267</v>
      </c>
      <c r="BN225" s="1">
        <f t="shared" si="52"/>
        <v>2.601197140748368</v>
      </c>
      <c r="BO225" s="1">
        <f t="shared" si="42"/>
        <v>46.13899093700217</v>
      </c>
      <c r="BP225" s="21" t="s">
        <v>714</v>
      </c>
      <c r="BQ225" s="21" t="s">
        <v>715</v>
      </c>
      <c r="BR225" s="11">
        <f>((BQ225/0.512638)-1)*10000</f>
        <v>5.325395308188874</v>
      </c>
      <c r="BS225" s="13" t="s">
        <v>716</v>
      </c>
      <c r="BT225" s="13" t="s">
        <v>717</v>
      </c>
      <c r="BU225" s="13" t="s">
        <v>718</v>
      </c>
      <c r="BV225" s="16"/>
      <c r="BW225" s="1">
        <f>AA225/2.5</f>
        <v>1.864</v>
      </c>
      <c r="BX225" s="1">
        <f>AB225/7.5</f>
        <v>1.6266666666666665</v>
      </c>
      <c r="BY225" s="1">
        <f>AC225/1.32</f>
        <v>1.4696969696969695</v>
      </c>
      <c r="BZ225" s="1">
        <f>AD225/7.4</f>
        <v>1.5135135135135134</v>
      </c>
      <c r="CA225" s="1">
        <f>AE225/2.63</f>
        <v>1.3878326996197718</v>
      </c>
      <c r="CB225" s="1">
        <f>AF225/1.02</f>
        <v>1.1862745098039216</v>
      </c>
      <c r="CC225" s="1">
        <f>AG225/3.68</f>
        <v>1.2065217391304348</v>
      </c>
      <c r="CD225" s="1">
        <f>AH225/0.67</f>
        <v>1.164179104477612</v>
      </c>
      <c r="CE225" s="1">
        <f>AI225/4.55</f>
        <v>1.2307692307692308</v>
      </c>
      <c r="CF225" s="1">
        <f>AJ225/1.01</f>
        <v>1.2178217821782178</v>
      </c>
      <c r="CG225" s="1">
        <f>AK225/2.97</f>
        <v>1.195286195286195</v>
      </c>
      <c r="CH225" s="1">
        <f>AL225/0.456</f>
        <v>1.0964912280701753</v>
      </c>
      <c r="CI225" s="1">
        <f>AM225/3.05</f>
        <v>1.1016393442622952</v>
      </c>
      <c r="CJ225" s="1">
        <f>AN225/0.455</f>
        <v>1.0769230769230769</v>
      </c>
      <c r="CK225" s="1">
        <f>AO225/28</f>
        <v>1.2142857142857142</v>
      </c>
      <c r="CL225" s="11">
        <f>CB225/10^(((0.5)*LOG(CC225))+((0.5)*LOG(CA225)))</f>
        <v>0.9167460868693751</v>
      </c>
      <c r="CM225" s="11">
        <f t="shared" si="53"/>
        <v>0.8321653467117839</v>
      </c>
    </row>
    <row r="226" spans="1:91" s="1" customFormat="1" ht="13.5">
      <c r="A226" s="29" t="s">
        <v>662</v>
      </c>
      <c r="B226" s="1">
        <v>-4.525</v>
      </c>
      <c r="C226" s="1">
        <v>129.871</v>
      </c>
      <c r="D226" s="1">
        <v>0</v>
      </c>
      <c r="E226" s="1">
        <v>2</v>
      </c>
      <c r="F226" s="1" t="s">
        <v>719</v>
      </c>
      <c r="G226" s="1">
        <v>55.1</v>
      </c>
      <c r="H226" s="1">
        <v>1.31</v>
      </c>
      <c r="I226" s="1">
        <v>16.35</v>
      </c>
      <c r="J226" s="14"/>
      <c r="K226" s="1">
        <v>10.483217852964996</v>
      </c>
      <c r="L226" s="14"/>
      <c r="M226" s="1">
        <v>0.27</v>
      </c>
      <c r="N226" s="1">
        <v>3.19</v>
      </c>
      <c r="O226" s="1">
        <v>8.04</v>
      </c>
      <c r="P226" s="1">
        <v>3.36</v>
      </c>
      <c r="Q226" s="1">
        <v>0.55</v>
      </c>
      <c r="R226" s="1">
        <v>0.18</v>
      </c>
      <c r="T226" s="1">
        <v>0.33</v>
      </c>
      <c r="U226" s="1">
        <f t="shared" si="44"/>
        <v>99.16321785296499</v>
      </c>
      <c r="V226" s="1">
        <v>12</v>
      </c>
      <c r="W226" s="1">
        <v>156</v>
      </c>
      <c r="Y226" s="1">
        <v>193</v>
      </c>
      <c r="Z226" s="1">
        <v>114</v>
      </c>
      <c r="AA226" s="1">
        <v>8.3</v>
      </c>
      <c r="AB226" s="1">
        <v>16.7</v>
      </c>
      <c r="AE226" s="1">
        <v>4.84</v>
      </c>
      <c r="AF226" s="1">
        <v>1.61</v>
      </c>
      <c r="AH226" s="1">
        <v>1.06</v>
      </c>
      <c r="AM226" s="1">
        <v>4.35</v>
      </c>
      <c r="AO226" s="1">
        <v>50</v>
      </c>
      <c r="AP226" s="1">
        <v>40</v>
      </c>
      <c r="AR226" s="1">
        <v>9.4</v>
      </c>
      <c r="AS226" s="1">
        <v>42</v>
      </c>
      <c r="AU226" s="1">
        <v>68</v>
      </c>
      <c r="AV226" s="1">
        <v>111</v>
      </c>
      <c r="AW226" s="1">
        <v>7</v>
      </c>
      <c r="AX226" s="1">
        <v>0.69</v>
      </c>
      <c r="AY226" s="1">
        <v>1.42</v>
      </c>
      <c r="BA226" s="1">
        <v>0.18</v>
      </c>
      <c r="BB226" s="1">
        <v>2.97</v>
      </c>
      <c r="BC226" s="1">
        <f t="shared" si="45"/>
        <v>3.86</v>
      </c>
      <c r="BD226" s="1">
        <f t="shared" si="46"/>
        <v>1.6929824561403508</v>
      </c>
      <c r="BE226" s="1">
        <f t="shared" si="47"/>
        <v>1.368421052631579</v>
      </c>
      <c r="BF226" s="14"/>
      <c r="BG226" s="14"/>
      <c r="BH226" s="25">
        <f t="shared" si="34"/>
        <v>0.012456140350877193</v>
      </c>
      <c r="BI226" s="14"/>
      <c r="BJ226" s="14"/>
      <c r="BK226" s="11">
        <v>0.6324278271394307</v>
      </c>
      <c r="BL226" s="1">
        <f t="shared" si="39"/>
        <v>1.2685568253961328</v>
      </c>
      <c r="BM226" s="1">
        <f t="shared" si="51"/>
        <v>12.480916030534353</v>
      </c>
      <c r="BN226" s="1">
        <f t="shared" si="52"/>
        <v>3.2862751890172404</v>
      </c>
      <c r="BO226" s="1">
        <f t="shared" si="42"/>
        <v>40.407088055039985</v>
      </c>
      <c r="BP226" s="14"/>
      <c r="BQ226" s="14"/>
      <c r="BR226" s="39"/>
      <c r="BS226" s="14"/>
      <c r="BT226" s="14"/>
      <c r="BU226" s="14"/>
      <c r="BV226" s="16"/>
      <c r="BW226" s="1">
        <f>AA226/2.5</f>
        <v>3.3200000000000003</v>
      </c>
      <c r="BX226" s="1">
        <f>AB226/7.5</f>
        <v>2.2266666666666666</v>
      </c>
      <c r="CA226" s="1">
        <f>AE226/2.63</f>
        <v>1.8403041825095057</v>
      </c>
      <c r="CB226" s="1">
        <f>AF226/1.02</f>
        <v>1.5784313725490198</v>
      </c>
      <c r="CD226" s="1">
        <f>AH226/0.67</f>
        <v>1.5820895522388059</v>
      </c>
      <c r="CI226" s="1">
        <f>AM226/3.05</f>
        <v>1.4262295081967213</v>
      </c>
      <c r="CK226" s="1">
        <f>AO226/28</f>
        <v>1.7857142857142858</v>
      </c>
      <c r="CL226" s="11">
        <f>CB226/10^(((0.667)*LOG(CA226))+((0.333)*LOG(CD226)))</f>
        <v>0.9019872288709913</v>
      </c>
      <c r="CM226" s="11">
        <f t="shared" si="53"/>
        <v>0.6324278271394307</v>
      </c>
    </row>
    <row r="227" spans="1:91" s="1" customFormat="1" ht="13.5">
      <c r="A227" s="29" t="s">
        <v>662</v>
      </c>
      <c r="B227" s="1">
        <v>-4.525</v>
      </c>
      <c r="C227" s="1">
        <v>129.871</v>
      </c>
      <c r="D227" s="1">
        <v>0</v>
      </c>
      <c r="E227" s="1">
        <v>2</v>
      </c>
      <c r="F227" s="1" t="s">
        <v>720</v>
      </c>
      <c r="G227" s="1">
        <v>52.09</v>
      </c>
      <c r="H227" s="1">
        <v>1.2</v>
      </c>
      <c r="I227" s="1">
        <v>17.71</v>
      </c>
      <c r="J227" s="14"/>
      <c r="K227" s="1">
        <v>10.186268334383156</v>
      </c>
      <c r="L227" s="14"/>
      <c r="M227" s="1">
        <v>0.23</v>
      </c>
      <c r="N227" s="1">
        <v>4.02</v>
      </c>
      <c r="O227" s="1">
        <v>10.18</v>
      </c>
      <c r="P227" s="1">
        <v>2.77</v>
      </c>
      <c r="Q227" s="1">
        <v>0.35</v>
      </c>
      <c r="R227" s="1">
        <v>0.12</v>
      </c>
      <c r="T227" s="1">
        <v>0.11</v>
      </c>
      <c r="U227" s="1">
        <f t="shared" si="44"/>
        <v>98.96626833438316</v>
      </c>
      <c r="V227" s="1">
        <v>10</v>
      </c>
      <c r="W227" s="1">
        <v>102</v>
      </c>
      <c r="Y227" s="1">
        <v>205</v>
      </c>
      <c r="Z227" s="1">
        <v>85</v>
      </c>
      <c r="AA227" s="1">
        <v>4.52</v>
      </c>
      <c r="AB227" s="1">
        <v>12.7</v>
      </c>
      <c r="AE227" s="1">
        <v>3.91</v>
      </c>
      <c r="AF227" s="1">
        <v>1.24</v>
      </c>
      <c r="AH227" s="1">
        <v>0.8</v>
      </c>
      <c r="AM227" s="1">
        <v>3.33</v>
      </c>
      <c r="AO227" s="1">
        <v>33</v>
      </c>
      <c r="AP227" s="1">
        <v>43</v>
      </c>
      <c r="AR227" s="1">
        <v>19.4</v>
      </c>
      <c r="AS227" s="1">
        <v>31</v>
      </c>
      <c r="AU227" s="1">
        <v>56</v>
      </c>
      <c r="AV227" s="1">
        <v>92</v>
      </c>
      <c r="AW227" s="1">
        <v>3</v>
      </c>
      <c r="AY227" s="1">
        <v>0.84</v>
      </c>
      <c r="BB227" s="1">
        <v>2.26</v>
      </c>
      <c r="BC227" s="1">
        <f t="shared" si="45"/>
        <v>6.212121212121212</v>
      </c>
      <c r="BD227" s="1">
        <f t="shared" si="46"/>
        <v>2.411764705882353</v>
      </c>
      <c r="BE227" s="1">
        <f t="shared" si="47"/>
        <v>1.2</v>
      </c>
      <c r="BF227" s="14"/>
      <c r="BG227" s="14"/>
      <c r="BH227" s="25">
        <f t="shared" si="34"/>
        <v>0.00988235294117647</v>
      </c>
      <c r="BI227" s="14"/>
      <c r="BJ227" s="14"/>
      <c r="BK227" s="11">
        <v>0.8056745588207074</v>
      </c>
      <c r="BL227" s="1">
        <f t="shared" si="39"/>
        <v>1.3238109700438982</v>
      </c>
      <c r="BM227" s="1">
        <f t="shared" si="51"/>
        <v>14.758333333333335</v>
      </c>
      <c r="BN227" s="1">
        <f t="shared" si="52"/>
        <v>2.5338975956177006</v>
      </c>
      <c r="BO227" s="1">
        <f t="shared" si="42"/>
        <v>46.7910335584239</v>
      </c>
      <c r="BP227" s="14"/>
      <c r="BQ227" s="14"/>
      <c r="BR227" s="39"/>
      <c r="BS227" s="14"/>
      <c r="BT227" s="14"/>
      <c r="BU227" s="14"/>
      <c r="BV227" s="16"/>
      <c r="BW227" s="1">
        <f>AA227/2.5</f>
        <v>1.8079999999999998</v>
      </c>
      <c r="BX227" s="1">
        <f>AB227/7.5</f>
        <v>1.6933333333333331</v>
      </c>
      <c r="CA227" s="1">
        <f>AE227/2.63</f>
        <v>1.4866920152091256</v>
      </c>
      <c r="CB227" s="1">
        <f>AF227/1.02</f>
        <v>1.2156862745098038</v>
      </c>
      <c r="CD227" s="1">
        <f>AH227/0.67</f>
        <v>1.1940298507462686</v>
      </c>
      <c r="CI227" s="1">
        <f>AM227/3.05</f>
        <v>1.0918032786885248</v>
      </c>
      <c r="CK227" s="1">
        <f>AO227/28</f>
        <v>1.1785714285714286</v>
      </c>
      <c r="CL227" s="11">
        <f>CB227/10^(((0.667)*LOG(CA227))+((0.333)*LOG(CD227)))</f>
        <v>0.879638124876379</v>
      </c>
      <c r="CM227" s="11">
        <f t="shared" si="53"/>
        <v>0.8056745588207074</v>
      </c>
    </row>
    <row r="228" spans="1:91" s="1" customFormat="1" ht="13.5">
      <c r="A228" s="29" t="s">
        <v>662</v>
      </c>
      <c r="B228" s="1">
        <v>-4.525</v>
      </c>
      <c r="C228" s="1">
        <v>129.871</v>
      </c>
      <c r="D228" s="1">
        <v>0</v>
      </c>
      <c r="E228" s="1">
        <v>2</v>
      </c>
      <c r="F228" s="1" t="s">
        <v>721</v>
      </c>
      <c r="G228" s="1">
        <v>54.15</v>
      </c>
      <c r="H228" s="1">
        <v>1.26</v>
      </c>
      <c r="I228" s="1">
        <v>18.05</v>
      </c>
      <c r="J228" s="14"/>
      <c r="K228" s="1">
        <v>9.025465670835958</v>
      </c>
      <c r="L228" s="14"/>
      <c r="M228" s="1">
        <v>0.23</v>
      </c>
      <c r="N228" s="1">
        <v>3.27</v>
      </c>
      <c r="O228" s="1">
        <v>9.23</v>
      </c>
      <c r="P228" s="1">
        <v>3.3</v>
      </c>
      <c r="Q228" s="1">
        <v>0.36</v>
      </c>
      <c r="R228" s="1">
        <v>0.14</v>
      </c>
      <c r="T228" s="1">
        <v>0.35</v>
      </c>
      <c r="U228" s="1">
        <f t="shared" si="44"/>
        <v>99.36546567083595</v>
      </c>
      <c r="V228" s="1">
        <v>11</v>
      </c>
      <c r="W228" s="1">
        <v>110</v>
      </c>
      <c r="X228" s="1">
        <v>2.03</v>
      </c>
      <c r="Y228" s="1">
        <v>233</v>
      </c>
      <c r="Z228" s="1">
        <v>81</v>
      </c>
      <c r="AA228" s="1">
        <v>6.6</v>
      </c>
      <c r="AB228" s="1">
        <v>14.2</v>
      </c>
      <c r="AE228" s="1">
        <v>3.36</v>
      </c>
      <c r="AF228" s="1">
        <v>1.3</v>
      </c>
      <c r="AH228" s="1">
        <v>0.79</v>
      </c>
      <c r="AM228" s="1">
        <v>3.02</v>
      </c>
      <c r="AO228" s="1">
        <v>30</v>
      </c>
      <c r="AP228" s="1">
        <v>41</v>
      </c>
      <c r="AR228" s="1">
        <v>6.7</v>
      </c>
      <c r="AS228" s="1">
        <v>44</v>
      </c>
      <c r="AU228" s="1">
        <v>61</v>
      </c>
      <c r="AV228" s="1">
        <v>100</v>
      </c>
      <c r="AW228" s="1">
        <v>6</v>
      </c>
      <c r="AX228" s="1">
        <v>0.55</v>
      </c>
      <c r="AY228" s="1">
        <v>1.07</v>
      </c>
      <c r="AZ228" s="1">
        <v>3.87</v>
      </c>
      <c r="BB228" s="1">
        <v>2.09</v>
      </c>
      <c r="BC228" s="1">
        <f t="shared" si="45"/>
        <v>7.766666666666667</v>
      </c>
      <c r="BD228" s="1">
        <f t="shared" si="46"/>
        <v>2.876543209876543</v>
      </c>
      <c r="BE228" s="1">
        <f t="shared" si="47"/>
        <v>1.3580246913580247</v>
      </c>
      <c r="BF228" s="25">
        <f t="shared" si="48"/>
        <v>0.025061728395061725</v>
      </c>
      <c r="BG228" s="26">
        <f t="shared" si="49"/>
        <v>0.06766666666666667</v>
      </c>
      <c r="BH228" s="25">
        <f t="shared" si="34"/>
        <v>0.013209876543209877</v>
      </c>
      <c r="BI228" s="14"/>
      <c r="BJ228" s="14"/>
      <c r="BK228" s="11">
        <v>1.0347879221196832</v>
      </c>
      <c r="BL228" s="1">
        <f t="shared" si="39"/>
        <v>1.2520861592449695</v>
      </c>
      <c r="BM228" s="1">
        <f t="shared" si="51"/>
        <v>14.325396825396826</v>
      </c>
      <c r="BN228" s="1">
        <f t="shared" si="52"/>
        <v>2.7600812449039624</v>
      </c>
      <c r="BO228" s="1">
        <f t="shared" si="42"/>
        <v>44.66941532807599</v>
      </c>
      <c r="BP228" s="21" t="s">
        <v>722</v>
      </c>
      <c r="BQ228" s="14"/>
      <c r="BR228" s="39"/>
      <c r="BS228" s="14"/>
      <c r="BT228" s="14"/>
      <c r="BU228" s="14"/>
      <c r="BV228" s="16"/>
      <c r="BW228" s="1">
        <f>AA228/2.5</f>
        <v>2.6399999999999997</v>
      </c>
      <c r="BX228" s="1">
        <f>AB228/7.5</f>
        <v>1.8933333333333333</v>
      </c>
      <c r="CA228" s="1">
        <f>AE228/2.63</f>
        <v>1.2775665399239544</v>
      </c>
      <c r="CB228" s="1">
        <f>AF228/1.02</f>
        <v>1.2745098039215685</v>
      </c>
      <c r="CD228" s="1">
        <f>AH228/0.67</f>
        <v>1.1791044776119404</v>
      </c>
      <c r="CI228" s="1">
        <f>AM228/3.05</f>
        <v>0.9901639344262295</v>
      </c>
      <c r="CK228" s="1">
        <f>AO228/28</f>
        <v>1.0714285714285714</v>
      </c>
      <c r="CL228" s="11">
        <f>CB228/10^(((0.667)*LOG(CA228))+((0.333)*LOG(CD228)))</f>
        <v>1.024609680262768</v>
      </c>
      <c r="CM228" s="11">
        <f t="shared" si="53"/>
        <v>1.034787922119683</v>
      </c>
    </row>
    <row r="229" spans="1:91" s="1" customFormat="1" ht="13.5">
      <c r="A229" s="29" t="s">
        <v>662</v>
      </c>
      <c r="B229" s="1">
        <v>-4.525</v>
      </c>
      <c r="C229" s="1">
        <v>129.871</v>
      </c>
      <c r="D229" s="1">
        <v>0</v>
      </c>
      <c r="E229" s="1">
        <v>2</v>
      </c>
      <c r="F229" s="1" t="s">
        <v>723</v>
      </c>
      <c r="G229" s="1">
        <v>64.22</v>
      </c>
      <c r="H229" s="1">
        <v>1.06</v>
      </c>
      <c r="I229" s="1">
        <v>14.69</v>
      </c>
      <c r="J229" s="14"/>
      <c r="K229" s="1">
        <v>6.58688023036084</v>
      </c>
      <c r="L229" s="14"/>
      <c r="M229" s="1">
        <v>0.26</v>
      </c>
      <c r="N229" s="1">
        <v>1.63</v>
      </c>
      <c r="O229" s="1">
        <v>4.81</v>
      </c>
      <c r="P229" s="1">
        <v>4.88</v>
      </c>
      <c r="Q229" s="1">
        <v>0.9</v>
      </c>
      <c r="R229" s="1">
        <v>0.24</v>
      </c>
      <c r="T229" s="1">
        <v>0.08</v>
      </c>
      <c r="U229" s="1">
        <f t="shared" si="44"/>
        <v>99.35688023036083</v>
      </c>
      <c r="V229" s="1">
        <v>27</v>
      </c>
      <c r="W229" s="1">
        <v>237</v>
      </c>
      <c r="X229" s="1">
        <v>2.54</v>
      </c>
      <c r="Y229" s="1">
        <v>197</v>
      </c>
      <c r="Z229" s="1">
        <v>130</v>
      </c>
      <c r="AA229" s="1">
        <v>13.1</v>
      </c>
      <c r="AB229" s="1">
        <v>28.3</v>
      </c>
      <c r="AE229" s="1">
        <v>5.6</v>
      </c>
      <c r="AF229" s="1">
        <v>1.82</v>
      </c>
      <c r="AH229" s="1">
        <v>1.07</v>
      </c>
      <c r="AM229" s="1">
        <v>4.89</v>
      </c>
      <c r="AO229" s="1">
        <v>46</v>
      </c>
      <c r="AP229" s="1">
        <v>28.4</v>
      </c>
      <c r="AR229" s="1">
        <v>2.71</v>
      </c>
      <c r="AS229" s="1">
        <v>11.1</v>
      </c>
      <c r="AU229" s="1">
        <v>14</v>
      </c>
      <c r="AV229" s="1">
        <v>110</v>
      </c>
      <c r="AW229" s="1">
        <v>9</v>
      </c>
      <c r="AX229" s="1">
        <v>1.69</v>
      </c>
      <c r="AY229" s="1">
        <v>3.18</v>
      </c>
      <c r="BB229" s="1">
        <v>3.68</v>
      </c>
      <c r="BC229" s="1">
        <f t="shared" si="45"/>
        <v>4.282608695652174</v>
      </c>
      <c r="BD229" s="1">
        <f t="shared" si="46"/>
        <v>1.5153846153846153</v>
      </c>
      <c r="BE229" s="1">
        <f t="shared" si="47"/>
        <v>1.823076923076923</v>
      </c>
      <c r="BF229" s="25">
        <f t="shared" si="48"/>
        <v>0.01953846153846154</v>
      </c>
      <c r="BG229" s="26">
        <f t="shared" si="49"/>
        <v>0.05521739130434783</v>
      </c>
      <c r="BH229" s="25">
        <f t="shared" si="34"/>
        <v>0.02446153846153846</v>
      </c>
      <c r="BI229" s="14"/>
      <c r="BJ229" s="14"/>
      <c r="BK229" s="11">
        <v>0.5752139076970917</v>
      </c>
      <c r="BL229" s="1">
        <f t="shared" si="39"/>
        <v>1.2081424104814107</v>
      </c>
      <c r="BM229" s="1">
        <f t="shared" si="51"/>
        <v>13.858490566037736</v>
      </c>
      <c r="BN229" s="1">
        <f t="shared" si="52"/>
        <v>4.041030816172294</v>
      </c>
      <c r="BO229" s="1">
        <f t="shared" si="42"/>
        <v>35.542510424194575</v>
      </c>
      <c r="BP229" s="21" t="s">
        <v>724</v>
      </c>
      <c r="BQ229" s="14"/>
      <c r="BR229" s="39"/>
      <c r="BS229" s="14"/>
      <c r="BT229" s="14"/>
      <c r="BU229" s="14"/>
      <c r="BV229" s="16"/>
      <c r="BW229" s="1">
        <f>AA229/2.5</f>
        <v>5.24</v>
      </c>
      <c r="BX229" s="1">
        <f>AB229/7.5</f>
        <v>3.7733333333333334</v>
      </c>
      <c r="CA229" s="1">
        <f>AE229/2.63</f>
        <v>2.129277566539924</v>
      </c>
      <c r="CB229" s="1">
        <f>AF229/1.02</f>
        <v>1.7843137254901962</v>
      </c>
      <c r="CD229" s="1">
        <f>AH229/0.67</f>
        <v>1.5970149253731343</v>
      </c>
      <c r="CI229" s="1">
        <f>AM229/3.05</f>
        <v>1.6032786885245902</v>
      </c>
      <c r="CK229" s="1">
        <f>AO229/28</f>
        <v>1.6428571428571428</v>
      </c>
      <c r="CL229" s="11">
        <f>CB229/10^(((0.667)*LOG(CA229))+((0.333)*LOG(CD229)))</f>
        <v>0.9222281995536978</v>
      </c>
      <c r="CM229" s="11">
        <f t="shared" si="53"/>
        <v>0.5752139076970917</v>
      </c>
    </row>
    <row r="230" spans="1:91" s="1" customFormat="1" ht="13.5">
      <c r="A230" s="29" t="s">
        <v>662</v>
      </c>
      <c r="B230" s="1">
        <v>-4.525</v>
      </c>
      <c r="C230" s="1">
        <v>129.871</v>
      </c>
      <c r="D230" s="1">
        <v>0</v>
      </c>
      <c r="E230" s="1">
        <v>2</v>
      </c>
      <c r="F230" s="1" t="s">
        <v>725</v>
      </c>
      <c r="G230" s="1">
        <v>65.67</v>
      </c>
      <c r="H230" s="1">
        <v>0.98</v>
      </c>
      <c r="I230" s="1">
        <v>15.11</v>
      </c>
      <c r="J230" s="14"/>
      <c r="K230" s="1">
        <v>5.444074507333753</v>
      </c>
      <c r="L230" s="14"/>
      <c r="M230" s="1">
        <v>0.25</v>
      </c>
      <c r="N230" s="1">
        <v>1.35</v>
      </c>
      <c r="O230" s="1">
        <v>4.31</v>
      </c>
      <c r="P230" s="1">
        <v>5.13</v>
      </c>
      <c r="Q230" s="1">
        <v>0.9</v>
      </c>
      <c r="R230" s="1">
        <v>0.23</v>
      </c>
      <c r="T230" s="1">
        <v>0.28</v>
      </c>
      <c r="U230" s="1">
        <f t="shared" si="44"/>
        <v>99.65407450733376</v>
      </c>
      <c r="V230" s="1">
        <v>26</v>
      </c>
      <c r="W230" s="1">
        <v>245</v>
      </c>
      <c r="X230" s="1">
        <v>3.35</v>
      </c>
      <c r="Y230" s="1">
        <v>212</v>
      </c>
      <c r="Z230" s="1">
        <v>131</v>
      </c>
      <c r="AO230" s="1">
        <v>46</v>
      </c>
      <c r="AU230" s="1">
        <v>6</v>
      </c>
      <c r="AV230" s="1">
        <v>97</v>
      </c>
      <c r="AW230" s="1">
        <v>7</v>
      </c>
      <c r="BC230" s="1">
        <f t="shared" si="45"/>
        <v>4.608695652173913</v>
      </c>
      <c r="BD230" s="1">
        <f t="shared" si="46"/>
        <v>1.618320610687023</v>
      </c>
      <c r="BE230" s="1">
        <f t="shared" si="47"/>
        <v>1.8702290076335877</v>
      </c>
      <c r="BF230" s="25">
        <f t="shared" si="48"/>
        <v>0.025572519083969465</v>
      </c>
      <c r="BG230" s="26">
        <f t="shared" si="49"/>
        <v>0.07282608695652174</v>
      </c>
      <c r="BH230" s="14"/>
      <c r="BI230" s="14"/>
      <c r="BJ230" s="14"/>
      <c r="BK230" s="14"/>
      <c r="BL230" s="1">
        <f t="shared" si="39"/>
        <v>1.1416148750649566</v>
      </c>
      <c r="BM230" s="1">
        <f t="shared" si="51"/>
        <v>15.418367346938775</v>
      </c>
      <c r="BN230" s="1">
        <f t="shared" si="52"/>
        <v>4.032647783210187</v>
      </c>
      <c r="BO230" s="1">
        <f t="shared" si="42"/>
        <v>35.59009997510737</v>
      </c>
      <c r="BP230" s="14"/>
      <c r="BQ230" s="14"/>
      <c r="BR230" s="39"/>
      <c r="BS230" s="14"/>
      <c r="BT230" s="14"/>
      <c r="BU230" s="14"/>
      <c r="BV230" s="16"/>
      <c r="CK230" s="1">
        <f>AO230/28</f>
        <v>1.6428571428571428</v>
      </c>
      <c r="CL230" s="11"/>
      <c r="CM230" s="11"/>
    </row>
    <row r="231" spans="1:91" s="1" customFormat="1" ht="13.5">
      <c r="A231" s="29" t="s">
        <v>662</v>
      </c>
      <c r="B231" s="1">
        <v>-4.525</v>
      </c>
      <c r="C231" s="1">
        <v>129.871</v>
      </c>
      <c r="D231" s="1">
        <v>0</v>
      </c>
      <c r="E231" s="1">
        <v>2</v>
      </c>
      <c r="F231" s="1" t="s">
        <v>726</v>
      </c>
      <c r="G231" s="1">
        <v>50.99</v>
      </c>
      <c r="H231" s="1">
        <v>1.02</v>
      </c>
      <c r="I231" s="1">
        <v>18.21</v>
      </c>
      <c r="J231" s="14"/>
      <c r="K231" s="1">
        <v>9.529380005399082</v>
      </c>
      <c r="L231" s="14"/>
      <c r="M231" s="1">
        <v>0.23</v>
      </c>
      <c r="N231" s="1">
        <v>5.14</v>
      </c>
      <c r="O231" s="1">
        <v>10.5</v>
      </c>
      <c r="P231" s="1">
        <v>2.8</v>
      </c>
      <c r="Q231" s="1">
        <v>0.38</v>
      </c>
      <c r="R231" s="1">
        <v>0.14</v>
      </c>
      <c r="T231" s="1">
        <v>0</v>
      </c>
      <c r="U231" s="1">
        <f t="shared" si="44"/>
        <v>98.93938000539907</v>
      </c>
      <c r="V231" s="1">
        <v>12</v>
      </c>
      <c r="W231" s="1">
        <v>82</v>
      </c>
      <c r="Y231" s="1">
        <v>270</v>
      </c>
      <c r="Z231" s="1">
        <v>65</v>
      </c>
      <c r="AA231" s="1">
        <v>5.2</v>
      </c>
      <c r="AB231" s="1">
        <v>12.5</v>
      </c>
      <c r="AC231" s="1">
        <v>1.81</v>
      </c>
      <c r="AD231" s="1">
        <v>9.51</v>
      </c>
      <c r="AE231" s="1">
        <v>2.86</v>
      </c>
      <c r="AF231" s="1">
        <v>1.04</v>
      </c>
      <c r="AG231" s="1">
        <v>3.33</v>
      </c>
      <c r="AH231" s="1">
        <v>0.57</v>
      </c>
      <c r="AI231" s="1">
        <v>3.97</v>
      </c>
      <c r="AJ231" s="1">
        <v>0.85</v>
      </c>
      <c r="AK231" s="1">
        <v>2.61</v>
      </c>
      <c r="AL231" s="1">
        <v>0.35</v>
      </c>
      <c r="AM231" s="1">
        <v>2.49</v>
      </c>
      <c r="AN231" s="1">
        <v>0.37</v>
      </c>
      <c r="AO231" s="1">
        <v>24</v>
      </c>
      <c r="AP231" s="1">
        <v>40.3</v>
      </c>
      <c r="AR231" s="1">
        <v>42.4</v>
      </c>
      <c r="AS231" s="1">
        <v>32.8</v>
      </c>
      <c r="AU231" s="1">
        <v>77</v>
      </c>
      <c r="AV231" s="1">
        <v>86</v>
      </c>
      <c r="AW231" s="1">
        <v>4.42</v>
      </c>
      <c r="AX231" s="1">
        <v>0.23</v>
      </c>
      <c r="AY231" s="1">
        <v>1.21</v>
      </c>
      <c r="AZ231" s="1">
        <v>0.31</v>
      </c>
      <c r="BB231" s="1">
        <v>1.65</v>
      </c>
      <c r="BC231" s="1">
        <f t="shared" si="45"/>
        <v>11.25</v>
      </c>
      <c r="BD231" s="1">
        <f t="shared" si="46"/>
        <v>4.153846153846154</v>
      </c>
      <c r="BE231" s="1">
        <f t="shared" si="47"/>
        <v>1.2615384615384615</v>
      </c>
      <c r="BF231" s="14"/>
      <c r="BG231" s="14"/>
      <c r="BH231" s="25">
        <f>AY231/Z231</f>
        <v>0.018615384615384614</v>
      </c>
      <c r="BI231" s="14"/>
      <c r="BJ231" s="14"/>
      <c r="BK231" s="11">
        <v>1.259013277119899</v>
      </c>
      <c r="BL231" s="1">
        <f t="shared" si="39"/>
        <v>1.323906178554597</v>
      </c>
      <c r="BM231" s="1">
        <f t="shared" si="51"/>
        <v>17.85294117647059</v>
      </c>
      <c r="BN231" s="1">
        <f t="shared" si="52"/>
        <v>1.8539649815951522</v>
      </c>
      <c r="BO231" s="1">
        <f t="shared" si="42"/>
        <v>54.58450635760019</v>
      </c>
      <c r="BP231" s="21" t="s">
        <v>727</v>
      </c>
      <c r="BQ231" s="21" t="s">
        <v>728</v>
      </c>
      <c r="BR231" s="11">
        <f>((BQ231/0.512638)-1)*10000</f>
        <v>3.901388504168324</v>
      </c>
      <c r="BS231" s="13" t="s">
        <v>729</v>
      </c>
      <c r="BT231" s="13" t="s">
        <v>730</v>
      </c>
      <c r="BU231" s="13" t="s">
        <v>731</v>
      </c>
      <c r="BV231" s="16"/>
      <c r="BW231" s="1">
        <f>AA231/2.5</f>
        <v>2.08</v>
      </c>
      <c r="BX231" s="1">
        <f>AB231/7.5</f>
        <v>1.6666666666666667</v>
      </c>
      <c r="BY231" s="1">
        <f>AC231/1.32</f>
        <v>1.371212121212121</v>
      </c>
      <c r="BZ231" s="1">
        <f>AD231/7.4</f>
        <v>1.285135135135135</v>
      </c>
      <c r="CA231" s="1">
        <f>AE231/2.63</f>
        <v>1.0874524714828897</v>
      </c>
      <c r="CB231" s="1">
        <f>AF231/1.02</f>
        <v>1.0196078431372548</v>
      </c>
      <c r="CC231" s="1">
        <f>AG231/3.68</f>
        <v>0.904891304347826</v>
      </c>
      <c r="CD231" s="1">
        <f>AH231/0.67</f>
        <v>0.8507462686567163</v>
      </c>
      <c r="CE231" s="1">
        <f>AI231/4.55</f>
        <v>0.8725274725274726</v>
      </c>
      <c r="CF231" s="1">
        <f>AJ231/1.01</f>
        <v>0.8415841584158416</v>
      </c>
      <c r="CG231" s="1">
        <f>AK231/2.97</f>
        <v>0.8787878787878787</v>
      </c>
      <c r="CH231" s="1">
        <f>AL231/0.456</f>
        <v>0.7675438596491228</v>
      </c>
      <c r="CI231" s="1">
        <f>AM231/3.05</f>
        <v>0.8163934426229509</v>
      </c>
      <c r="CJ231" s="1">
        <f>AN231/0.455</f>
        <v>0.8131868131868132</v>
      </c>
      <c r="CK231" s="1">
        <f>AO231/28</f>
        <v>0.8571428571428571</v>
      </c>
      <c r="CL231" s="11">
        <f>CB231/10^(((0.5)*LOG(CC231))+((0.5)*LOG(CA231)))</f>
        <v>1.0278501836159175</v>
      </c>
      <c r="CM231" s="11">
        <f>CL231/CI231</f>
        <v>1.259013277119899</v>
      </c>
    </row>
    <row r="232" spans="1:91" s="1" customFormat="1" ht="13.5">
      <c r="A232" s="29" t="s">
        <v>662</v>
      </c>
      <c r="B232" s="1">
        <v>-4.525</v>
      </c>
      <c r="C232" s="1">
        <v>129.871</v>
      </c>
      <c r="D232" s="1">
        <v>0</v>
      </c>
      <c r="E232" s="1">
        <v>2</v>
      </c>
      <c r="F232" s="1" t="s">
        <v>732</v>
      </c>
      <c r="G232" s="1">
        <v>53.7</v>
      </c>
      <c r="H232" s="1">
        <v>1.21</v>
      </c>
      <c r="I232" s="1">
        <v>17.92</v>
      </c>
      <c r="J232" s="14"/>
      <c r="K232" s="1">
        <v>9.412399892018358</v>
      </c>
      <c r="L232" s="14"/>
      <c r="M232" s="1">
        <v>0.23</v>
      </c>
      <c r="N232" s="1">
        <v>3.27</v>
      </c>
      <c r="O232" s="1">
        <v>9.35</v>
      </c>
      <c r="P232" s="1">
        <v>3.15</v>
      </c>
      <c r="Q232" s="1">
        <v>0.53</v>
      </c>
      <c r="R232" s="1">
        <v>0.19</v>
      </c>
      <c r="T232" s="1">
        <v>0</v>
      </c>
      <c r="U232" s="1">
        <f t="shared" si="44"/>
        <v>98.96239989201837</v>
      </c>
      <c r="V232" s="1">
        <v>14</v>
      </c>
      <c r="W232" s="1">
        <v>125</v>
      </c>
      <c r="Y232" s="1">
        <v>237</v>
      </c>
      <c r="Z232" s="1">
        <v>90</v>
      </c>
      <c r="AO232" s="1">
        <v>32</v>
      </c>
      <c r="AU232" s="1">
        <v>54</v>
      </c>
      <c r="AV232" s="1">
        <v>95</v>
      </c>
      <c r="AW232" s="1">
        <v>5</v>
      </c>
      <c r="BC232" s="1">
        <f t="shared" si="45"/>
        <v>7.40625</v>
      </c>
      <c r="BD232" s="1">
        <f t="shared" si="46"/>
        <v>2.6333333333333333</v>
      </c>
      <c r="BE232" s="1">
        <f t="shared" si="47"/>
        <v>1.3888888888888888</v>
      </c>
      <c r="BF232" s="14"/>
      <c r="BG232" s="14"/>
      <c r="BH232" s="14"/>
      <c r="BI232" s="14"/>
      <c r="BJ232" s="14"/>
      <c r="BK232" s="14"/>
      <c r="BL232" s="1">
        <f t="shared" si="39"/>
        <v>1.2698429512620657</v>
      </c>
      <c r="BM232" s="1">
        <f t="shared" si="51"/>
        <v>14.809917355371903</v>
      </c>
      <c r="BN232" s="1">
        <f t="shared" si="52"/>
        <v>2.878409752910813</v>
      </c>
      <c r="BO232" s="1">
        <f t="shared" si="42"/>
        <v>43.63436505877315</v>
      </c>
      <c r="BP232" s="14"/>
      <c r="BQ232" s="14"/>
      <c r="BR232" s="39"/>
      <c r="BS232" s="14"/>
      <c r="BT232" s="14"/>
      <c r="BU232" s="14"/>
      <c r="BV232" s="16"/>
      <c r="CK232" s="1">
        <f>AO232/28</f>
        <v>1.1428571428571428</v>
      </c>
      <c r="CL232" s="11"/>
      <c r="CM232" s="11"/>
    </row>
    <row r="233" spans="1:91" s="1" customFormat="1" ht="13.5">
      <c r="A233" s="29" t="s">
        <v>662</v>
      </c>
      <c r="B233" s="1">
        <v>-4.525</v>
      </c>
      <c r="C233" s="1">
        <v>129.871</v>
      </c>
      <c r="D233" s="1">
        <v>0</v>
      </c>
      <c r="E233" s="1">
        <v>2</v>
      </c>
      <c r="F233" s="1" t="s">
        <v>733</v>
      </c>
      <c r="G233" s="1">
        <v>62.12</v>
      </c>
      <c r="H233" s="1">
        <v>1.07</v>
      </c>
      <c r="I233" s="1">
        <v>15.18</v>
      </c>
      <c r="J233" s="14"/>
      <c r="K233" s="1">
        <v>7.3247547916854145</v>
      </c>
      <c r="L233" s="14"/>
      <c r="M233" s="1">
        <v>0.25</v>
      </c>
      <c r="N233" s="1">
        <v>2.09</v>
      </c>
      <c r="O233" s="1">
        <v>5.56</v>
      </c>
      <c r="P233" s="1">
        <v>4.6</v>
      </c>
      <c r="Q233" s="1">
        <v>0.8</v>
      </c>
      <c r="R233" s="1">
        <v>0.19</v>
      </c>
      <c r="T233" s="1">
        <v>0</v>
      </c>
      <c r="U233" s="1">
        <f t="shared" si="44"/>
        <v>99.18475479168542</v>
      </c>
      <c r="V233" s="1">
        <v>22</v>
      </c>
      <c r="W233" s="1">
        <v>212</v>
      </c>
      <c r="X233" s="1">
        <v>2.91</v>
      </c>
      <c r="Y233" s="1">
        <v>209</v>
      </c>
      <c r="Z233" s="1">
        <v>120</v>
      </c>
      <c r="AO233" s="1">
        <v>42</v>
      </c>
      <c r="AU233" s="1">
        <v>21</v>
      </c>
      <c r="AV233" s="1">
        <v>98</v>
      </c>
      <c r="AW233" s="1">
        <v>9</v>
      </c>
      <c r="BC233" s="1">
        <f t="shared" si="45"/>
        <v>4.976190476190476</v>
      </c>
      <c r="BD233" s="1">
        <f t="shared" si="46"/>
        <v>1.7416666666666667</v>
      </c>
      <c r="BE233" s="1">
        <f t="shared" si="47"/>
        <v>1.7666666666666666</v>
      </c>
      <c r="BF233" s="25">
        <f t="shared" si="48"/>
        <v>0.02425</v>
      </c>
      <c r="BG233" s="26">
        <f t="shared" si="49"/>
        <v>0.06928571428571428</v>
      </c>
      <c r="BH233" s="14"/>
      <c r="BI233" s="14"/>
      <c r="BJ233" s="14"/>
      <c r="BK233" s="14"/>
      <c r="BL233" s="1">
        <f t="shared" si="39"/>
        <v>1.2214999295786755</v>
      </c>
      <c r="BM233" s="1">
        <f t="shared" si="51"/>
        <v>14.186915887850466</v>
      </c>
      <c r="BN233" s="1">
        <f t="shared" si="52"/>
        <v>3.504667364442782</v>
      </c>
      <c r="BO233" s="1">
        <f t="shared" si="42"/>
        <v>38.86780745345161</v>
      </c>
      <c r="BP233" s="14"/>
      <c r="BQ233" s="14"/>
      <c r="BR233" s="39"/>
      <c r="BS233" s="14"/>
      <c r="BT233" s="14"/>
      <c r="BU233" s="14"/>
      <c r="BV233" s="16"/>
      <c r="CK233" s="1">
        <f>AO233/28</f>
        <v>1.5</v>
      </c>
      <c r="CL233" s="11"/>
      <c r="CM233" s="11"/>
    </row>
    <row r="234" spans="1:91" s="1" customFormat="1" ht="13.5">
      <c r="A234" s="29" t="s">
        <v>662</v>
      </c>
      <c r="B234" s="1">
        <v>-4.525</v>
      </c>
      <c r="C234" s="1">
        <v>129.871</v>
      </c>
      <c r="D234" s="1">
        <v>0</v>
      </c>
      <c r="E234" s="1">
        <v>2</v>
      </c>
      <c r="F234" s="1" t="s">
        <v>734</v>
      </c>
      <c r="G234" s="1">
        <v>62.25</v>
      </c>
      <c r="H234" s="1">
        <v>1.08</v>
      </c>
      <c r="I234" s="1">
        <v>15.17</v>
      </c>
      <c r="J234" s="14"/>
      <c r="K234" s="1">
        <v>7.2707639701250795</v>
      </c>
      <c r="L234" s="14"/>
      <c r="M234" s="1">
        <v>0.25</v>
      </c>
      <c r="N234" s="1">
        <v>2.02</v>
      </c>
      <c r="O234" s="1">
        <v>5.58</v>
      </c>
      <c r="P234" s="1">
        <v>4.58</v>
      </c>
      <c r="Q234" s="1">
        <v>0.8</v>
      </c>
      <c r="R234" s="1">
        <v>0.19</v>
      </c>
      <c r="T234" s="1">
        <v>0</v>
      </c>
      <c r="U234" s="1">
        <f t="shared" si="44"/>
        <v>99.19076397012506</v>
      </c>
      <c r="V234" s="1">
        <v>22</v>
      </c>
      <c r="W234" s="1">
        <v>213</v>
      </c>
      <c r="X234" s="1">
        <v>2.36</v>
      </c>
      <c r="Y234" s="1">
        <v>208</v>
      </c>
      <c r="Z234" s="1">
        <v>121</v>
      </c>
      <c r="AO234" s="1">
        <v>41</v>
      </c>
      <c r="AU234" s="1">
        <v>16</v>
      </c>
      <c r="AV234" s="1">
        <v>100</v>
      </c>
      <c r="AW234" s="1">
        <v>9</v>
      </c>
      <c r="BC234" s="1">
        <f t="shared" si="45"/>
        <v>5.073170731707317</v>
      </c>
      <c r="BD234" s="1">
        <f t="shared" si="46"/>
        <v>1.71900826446281</v>
      </c>
      <c r="BE234" s="1">
        <f t="shared" si="47"/>
        <v>1.7603305785123966</v>
      </c>
      <c r="BF234" s="25">
        <f t="shared" si="48"/>
        <v>0.019504132231404958</v>
      </c>
      <c r="BG234" s="26">
        <f t="shared" si="49"/>
        <v>0.05756097560975609</v>
      </c>
      <c r="BH234" s="14"/>
      <c r="BI234" s="14"/>
      <c r="BJ234" s="14"/>
      <c r="BK234" s="14"/>
      <c r="BL234" s="1">
        <f t="shared" si="39"/>
        <v>1.2225333214407412</v>
      </c>
      <c r="BM234" s="1">
        <f t="shared" si="51"/>
        <v>14.046296296296296</v>
      </c>
      <c r="BN234" s="1">
        <f t="shared" si="52"/>
        <v>3.5993881040223163</v>
      </c>
      <c r="BO234" s="1">
        <f t="shared" si="42"/>
        <v>38.23606302984022</v>
      </c>
      <c r="BP234" s="14"/>
      <c r="BQ234" s="14"/>
      <c r="BR234" s="39"/>
      <c r="BS234" s="14"/>
      <c r="BT234" s="14"/>
      <c r="BU234" s="14"/>
      <c r="BV234" s="16"/>
      <c r="CK234" s="1">
        <f>AO234/28</f>
        <v>1.4642857142857142</v>
      </c>
      <c r="CL234" s="11"/>
      <c r="CM234" s="11"/>
    </row>
    <row r="235" spans="1:91" s="1" customFormat="1" ht="13.5">
      <c r="A235" s="29" t="s">
        <v>662</v>
      </c>
      <c r="B235" s="1">
        <v>-4.525</v>
      </c>
      <c r="C235" s="1">
        <v>129.871</v>
      </c>
      <c r="D235" s="1">
        <v>0</v>
      </c>
      <c r="E235" s="1">
        <v>2</v>
      </c>
      <c r="F235" s="1" t="s">
        <v>735</v>
      </c>
      <c r="G235" s="1">
        <v>62.3</v>
      </c>
      <c r="H235" s="1">
        <v>1.11</v>
      </c>
      <c r="I235" s="1">
        <v>15.14</v>
      </c>
      <c r="J235" s="14"/>
      <c r="K235" s="1">
        <v>7.297759380905246</v>
      </c>
      <c r="L235" s="14"/>
      <c r="M235" s="1">
        <v>0.26</v>
      </c>
      <c r="N235" s="1">
        <v>2.06</v>
      </c>
      <c r="O235" s="1">
        <v>5.47</v>
      </c>
      <c r="P235" s="1">
        <v>4.52</v>
      </c>
      <c r="Q235" s="1">
        <v>0.8</v>
      </c>
      <c r="R235" s="1">
        <v>0.22</v>
      </c>
      <c r="T235" s="1">
        <v>0</v>
      </c>
      <c r="U235" s="1">
        <f>G235+H235+I235+K235+M235+N235+O235+P235+Q235+R235+T235</f>
        <v>99.17775938090524</v>
      </c>
      <c r="V235" s="1">
        <v>20</v>
      </c>
      <c r="W235" s="1">
        <v>215</v>
      </c>
      <c r="X235" s="1">
        <v>2.94</v>
      </c>
      <c r="Y235" s="1">
        <v>204</v>
      </c>
      <c r="Z235" s="1">
        <v>118</v>
      </c>
      <c r="AA235" s="1">
        <v>10.9</v>
      </c>
      <c r="AB235" s="1">
        <v>24.6</v>
      </c>
      <c r="AE235" s="1">
        <v>4.36</v>
      </c>
      <c r="AF235" s="1">
        <v>1.76</v>
      </c>
      <c r="AH235" s="1">
        <v>0.96</v>
      </c>
      <c r="AM235" s="1">
        <v>4.3</v>
      </c>
      <c r="AO235" s="1">
        <v>41</v>
      </c>
      <c r="AP235" s="1">
        <v>31</v>
      </c>
      <c r="AR235" s="1">
        <v>4.06</v>
      </c>
      <c r="AS235" s="1">
        <v>31.3</v>
      </c>
      <c r="AU235" s="1">
        <v>16</v>
      </c>
      <c r="AV235" s="1">
        <v>96</v>
      </c>
      <c r="AW235" s="1">
        <v>8</v>
      </c>
      <c r="AY235" s="1">
        <v>2.66</v>
      </c>
      <c r="BA235" s="1">
        <v>0.36</v>
      </c>
      <c r="BB235" s="1">
        <v>3.49</v>
      </c>
      <c r="BC235" s="1">
        <f t="shared" si="45"/>
        <v>4.975609756097561</v>
      </c>
      <c r="BD235" s="1">
        <f t="shared" si="46"/>
        <v>1.728813559322034</v>
      </c>
      <c r="BE235" s="1">
        <f t="shared" si="47"/>
        <v>1.8220338983050848</v>
      </c>
      <c r="BF235" s="25">
        <f t="shared" si="48"/>
        <v>0.024915254237288135</v>
      </c>
      <c r="BG235" s="26">
        <f t="shared" si="49"/>
        <v>0.07170731707317073</v>
      </c>
      <c r="BH235" s="25">
        <f>AY235/Z235</f>
        <v>0.022542372881355934</v>
      </c>
      <c r="BI235" s="14"/>
      <c r="BJ235" s="14"/>
      <c r="BK235" s="11">
        <v>0.7750031441423484</v>
      </c>
      <c r="BL235" s="1">
        <f t="shared" si="39"/>
        <v>1.2052263357455524</v>
      </c>
      <c r="BM235" s="1">
        <f t="shared" si="51"/>
        <v>13.63963963963964</v>
      </c>
      <c r="BN235" s="1">
        <f t="shared" si="52"/>
        <v>3.5426016412161387</v>
      </c>
      <c r="BO235" s="1">
        <f t="shared" si="42"/>
        <v>38.61231339856931</v>
      </c>
      <c r="BP235" s="14"/>
      <c r="BQ235" s="14"/>
      <c r="BR235" s="39"/>
      <c r="BS235" s="14"/>
      <c r="BT235" s="14"/>
      <c r="BU235" s="14"/>
      <c r="BV235" s="16"/>
      <c r="BW235" s="1">
        <f>AA235/2.5</f>
        <v>4.36</v>
      </c>
      <c r="BX235" s="1">
        <f>AB235/7.5</f>
        <v>3.2800000000000002</v>
      </c>
      <c r="CA235" s="1">
        <f>AE235/2.63</f>
        <v>1.6577946768060838</v>
      </c>
      <c r="CB235" s="1">
        <f>AF235/1.02</f>
        <v>1.7254901960784315</v>
      </c>
      <c r="CD235" s="1">
        <f>AH235/0.67</f>
        <v>1.4328358208955223</v>
      </c>
      <c r="CI235" s="1">
        <f>AM235/3.05</f>
        <v>1.4098360655737705</v>
      </c>
      <c r="CK235" s="1">
        <f>AO235/28</f>
        <v>1.4642857142857142</v>
      </c>
      <c r="CL235" s="11">
        <f>CB235/10^(((0.667)*LOG(CA235))+((0.333)*LOG(CD235)))</f>
        <v>1.0926273835449503</v>
      </c>
      <c r="CM235" s="11">
        <f>CL235/CI235</f>
        <v>0.7750031441423484</v>
      </c>
    </row>
    <row r="236" spans="1:91" s="1" customFormat="1" ht="13.5">
      <c r="A236" s="29" t="s">
        <v>662</v>
      </c>
      <c r="B236" s="1">
        <v>-4.525</v>
      </c>
      <c r="C236" s="1">
        <v>129.871</v>
      </c>
      <c r="D236" s="1">
        <v>0</v>
      </c>
      <c r="E236" s="1">
        <v>2</v>
      </c>
      <c r="F236" s="1" t="s">
        <v>736</v>
      </c>
      <c r="G236" s="1">
        <v>55.26</v>
      </c>
      <c r="H236" s="1">
        <v>1.23</v>
      </c>
      <c r="I236" s="1">
        <v>16.65</v>
      </c>
      <c r="J236" s="14"/>
      <c r="K236" s="1">
        <v>9.394402951498245</v>
      </c>
      <c r="L236" s="14"/>
      <c r="M236" s="1">
        <v>0.24</v>
      </c>
      <c r="N236" s="1">
        <v>3.5</v>
      </c>
      <c r="O236" s="1">
        <v>8.34</v>
      </c>
      <c r="P236" s="1">
        <v>3.52</v>
      </c>
      <c r="Q236" s="1">
        <v>0.65</v>
      </c>
      <c r="R236" s="1">
        <v>0.17</v>
      </c>
      <c r="T236" s="1">
        <v>0</v>
      </c>
      <c r="U236" s="1">
        <f>G236+H236+I236+K236+M236+N236+O236+P236+Q236+R236+T236</f>
        <v>98.95440295149824</v>
      </c>
      <c r="V236" s="1">
        <v>19</v>
      </c>
      <c r="W236" s="1">
        <v>154</v>
      </c>
      <c r="Y236" s="1">
        <v>244</v>
      </c>
      <c r="Z236" s="1">
        <v>100</v>
      </c>
      <c r="AA236" s="1">
        <v>8.5</v>
      </c>
      <c r="AB236" s="1">
        <v>20.3</v>
      </c>
      <c r="AC236" s="1">
        <v>2.85</v>
      </c>
      <c r="AD236" s="1">
        <v>14.44</v>
      </c>
      <c r="AE236" s="1">
        <v>4.2</v>
      </c>
      <c r="AF236" s="1">
        <v>1.38</v>
      </c>
      <c r="AG236" s="1">
        <v>4.85</v>
      </c>
      <c r="AH236" s="1">
        <v>0.79</v>
      </c>
      <c r="AI236" s="1">
        <v>5.6</v>
      </c>
      <c r="AJ236" s="1">
        <v>1.22</v>
      </c>
      <c r="AK236" s="1">
        <v>3.48</v>
      </c>
      <c r="AL236" s="1">
        <v>0.46</v>
      </c>
      <c r="AM236" s="1">
        <v>3.6</v>
      </c>
      <c r="AN236" s="1">
        <v>0.52</v>
      </c>
      <c r="AO236" s="1">
        <v>33</v>
      </c>
      <c r="AP236" s="1">
        <v>40</v>
      </c>
      <c r="AR236" s="1">
        <v>14.2</v>
      </c>
      <c r="AS236" s="1">
        <v>26.4</v>
      </c>
      <c r="AU236" s="1">
        <v>38</v>
      </c>
      <c r="AV236" s="1">
        <v>95</v>
      </c>
      <c r="AW236" s="1">
        <v>14</v>
      </c>
      <c r="AX236" s="1">
        <v>0.48</v>
      </c>
      <c r="AY236" s="1">
        <v>2.17</v>
      </c>
      <c r="AZ236" s="1">
        <v>0.61</v>
      </c>
      <c r="BA236" s="1">
        <v>0.26</v>
      </c>
      <c r="BB236" s="1">
        <v>2.69</v>
      </c>
      <c r="BC236" s="1">
        <f t="shared" si="45"/>
        <v>7.393939393939394</v>
      </c>
      <c r="BD236" s="1">
        <f t="shared" si="46"/>
        <v>2.44</v>
      </c>
      <c r="BE236" s="1">
        <f t="shared" si="47"/>
        <v>1.54</v>
      </c>
      <c r="BF236" s="14"/>
      <c r="BG236" s="14"/>
      <c r="BH236" s="25">
        <f>AY236/Z236</f>
        <v>0.0217</v>
      </c>
      <c r="BI236" s="14"/>
      <c r="BJ236" s="14"/>
      <c r="BK236" s="11">
        <v>0.7938995101562676</v>
      </c>
      <c r="BL236" s="1">
        <f t="shared" si="39"/>
        <v>1.3007694911767544</v>
      </c>
      <c r="BM236" s="1">
        <f t="shared" si="51"/>
        <v>13.536585365853657</v>
      </c>
      <c r="BN236" s="1">
        <f t="shared" si="52"/>
        <v>2.6841151289994984</v>
      </c>
      <c r="BO236" s="1">
        <f t="shared" si="42"/>
        <v>45.360192866778576</v>
      </c>
      <c r="BP236" s="21" t="s">
        <v>737</v>
      </c>
      <c r="BQ236" s="21" t="s">
        <v>738</v>
      </c>
      <c r="BR236" s="11">
        <f>((BQ236/0.512638)-1)*10000</f>
        <v>3.8233607340854014</v>
      </c>
      <c r="BS236" s="13" t="s">
        <v>739</v>
      </c>
      <c r="BT236" s="13" t="s">
        <v>740</v>
      </c>
      <c r="BU236" s="13" t="s">
        <v>741</v>
      </c>
      <c r="BV236" s="16"/>
      <c r="BW236" s="1">
        <f>AA236/2.5</f>
        <v>3.4</v>
      </c>
      <c r="BX236" s="1">
        <f>AB236/7.5</f>
        <v>2.7066666666666666</v>
      </c>
      <c r="BY236" s="1">
        <f>AC236/1.32</f>
        <v>2.159090909090909</v>
      </c>
      <c r="BZ236" s="1">
        <f>AD236/7.4</f>
        <v>1.9513513513513512</v>
      </c>
      <c r="CA236" s="1">
        <f>AE236/2.63</f>
        <v>1.596958174904943</v>
      </c>
      <c r="CB236" s="1">
        <f>AF236/1.02</f>
        <v>1.352941176470588</v>
      </c>
      <c r="CC236" s="1">
        <f>AG236/3.68</f>
        <v>1.3179347826086956</v>
      </c>
      <c r="CD236" s="1">
        <f>AH236/0.67</f>
        <v>1.1791044776119404</v>
      </c>
      <c r="CE236" s="1">
        <f>AI236/4.55</f>
        <v>1.2307692307692308</v>
      </c>
      <c r="CF236" s="1">
        <f>AJ236/1.01</f>
        <v>1.2079207920792079</v>
      </c>
      <c r="CG236" s="1">
        <f>AK236/2.97</f>
        <v>1.1717171717171717</v>
      </c>
      <c r="CH236" s="1">
        <f>AL236/0.456</f>
        <v>1.0087719298245614</v>
      </c>
      <c r="CI236" s="1">
        <f>AM236/3.05</f>
        <v>1.1803278688524592</v>
      </c>
      <c r="CJ236" s="1">
        <f>AN236/0.455</f>
        <v>1.1428571428571428</v>
      </c>
      <c r="CK236" s="1">
        <f>AO236/28</f>
        <v>1.1785714285714286</v>
      </c>
      <c r="CL236" s="11">
        <f>CB236/10^(((17/18)*LOG(CA236))-((1/6)*LOG(BZ236))+((2/9)*LOG(CD236)))</f>
        <v>0.9370617169057586</v>
      </c>
      <c r="CM236" s="11">
        <f>CL236/CI236</f>
        <v>0.7938995101562676</v>
      </c>
    </row>
    <row r="237" spans="1:91" s="1" customFormat="1" ht="13.5">
      <c r="A237" s="29" t="s">
        <v>662</v>
      </c>
      <c r="B237" s="1">
        <v>-4.525</v>
      </c>
      <c r="C237" s="1">
        <v>129.871</v>
      </c>
      <c r="D237" s="1">
        <v>0</v>
      </c>
      <c r="E237" s="1">
        <v>2</v>
      </c>
      <c r="F237" s="1" t="s">
        <v>742</v>
      </c>
      <c r="G237" s="1">
        <v>59.54</v>
      </c>
      <c r="H237" s="1">
        <v>1.26</v>
      </c>
      <c r="I237" s="1">
        <v>15.49</v>
      </c>
      <c r="J237" s="14"/>
      <c r="K237" s="1">
        <v>8.53054980653289</v>
      </c>
      <c r="L237" s="14"/>
      <c r="M237" s="1">
        <v>0.23</v>
      </c>
      <c r="N237" s="1">
        <v>2.59</v>
      </c>
      <c r="O237" s="1">
        <v>6.22</v>
      </c>
      <c r="P237" s="1">
        <v>4.09</v>
      </c>
      <c r="Q237" s="1">
        <v>0.86</v>
      </c>
      <c r="R237" s="1">
        <v>0.26</v>
      </c>
      <c r="T237" s="1">
        <v>0.73</v>
      </c>
      <c r="U237" s="1">
        <f t="shared" si="44"/>
        <v>99.8005498065329</v>
      </c>
      <c r="V237" s="1">
        <v>24</v>
      </c>
      <c r="W237" s="1">
        <v>211</v>
      </c>
      <c r="X237" s="1">
        <v>2.69</v>
      </c>
      <c r="Y237" s="1">
        <v>217</v>
      </c>
      <c r="Z237" s="1">
        <v>126</v>
      </c>
      <c r="AO237" s="1">
        <v>43</v>
      </c>
      <c r="AU237" s="1">
        <v>32</v>
      </c>
      <c r="AV237" s="1">
        <v>102</v>
      </c>
      <c r="AW237" s="1">
        <v>8</v>
      </c>
      <c r="BC237" s="1">
        <f t="shared" si="45"/>
        <v>5.046511627906977</v>
      </c>
      <c r="BD237" s="1">
        <f t="shared" si="46"/>
        <v>1.7222222222222223</v>
      </c>
      <c r="BE237" s="1">
        <f t="shared" si="47"/>
        <v>1.6746031746031746</v>
      </c>
      <c r="BF237" s="25">
        <f t="shared" si="48"/>
        <v>0.02134920634920635</v>
      </c>
      <c r="BG237" s="26">
        <f t="shared" si="49"/>
        <v>0.06255813953488372</v>
      </c>
      <c r="BH237" s="14"/>
      <c r="BI237" s="14"/>
      <c r="BJ237" s="14"/>
      <c r="BK237" s="14"/>
      <c r="BL237" s="1">
        <f t="shared" si="39"/>
        <v>1.2245519524904354</v>
      </c>
      <c r="BM237" s="1">
        <f t="shared" si="51"/>
        <v>12.293650793650794</v>
      </c>
      <c r="BN237" s="1">
        <f t="shared" si="52"/>
        <v>3.2936485739509234</v>
      </c>
      <c r="BO237" s="1">
        <f t="shared" si="42"/>
        <v>40.353132664335476</v>
      </c>
      <c r="BP237" s="14"/>
      <c r="BQ237" s="14"/>
      <c r="BR237" s="39"/>
      <c r="BS237" s="14"/>
      <c r="BT237" s="14"/>
      <c r="BU237" s="14"/>
      <c r="BV237" s="16"/>
      <c r="CK237" s="1">
        <f>AO237/28</f>
        <v>1.5357142857142858</v>
      </c>
      <c r="CL237" s="11"/>
      <c r="CM237" s="11"/>
    </row>
    <row r="238" spans="1:91" s="1" customFormat="1" ht="13.5">
      <c r="A238" s="29" t="s">
        <v>662</v>
      </c>
      <c r="B238" s="1">
        <v>-4.525</v>
      </c>
      <c r="C238" s="1">
        <v>129.871</v>
      </c>
      <c r="D238" s="1">
        <v>0</v>
      </c>
      <c r="E238" s="1">
        <v>2</v>
      </c>
      <c r="F238" s="1" t="s">
        <v>743</v>
      </c>
      <c r="G238" s="1">
        <v>51.44</v>
      </c>
      <c r="H238" s="1">
        <v>1.06</v>
      </c>
      <c r="I238" s="1">
        <v>18.07</v>
      </c>
      <c r="J238" s="14"/>
      <c r="K238" s="1">
        <v>9.655358589039864</v>
      </c>
      <c r="L238" s="14"/>
      <c r="M238" s="1">
        <v>0.3</v>
      </c>
      <c r="N238" s="1">
        <v>4.68</v>
      </c>
      <c r="O238" s="1">
        <v>10.56</v>
      </c>
      <c r="P238" s="1">
        <v>2.72</v>
      </c>
      <c r="Q238" s="1">
        <v>0.29</v>
      </c>
      <c r="R238" s="1">
        <v>0.15</v>
      </c>
      <c r="T238" s="1">
        <v>0.91</v>
      </c>
      <c r="U238" s="1">
        <f t="shared" si="44"/>
        <v>99.83535858903987</v>
      </c>
      <c r="V238" s="1">
        <v>13</v>
      </c>
      <c r="W238" s="1">
        <v>77</v>
      </c>
      <c r="Y238" s="1">
        <v>267</v>
      </c>
      <c r="Z238" s="1">
        <v>65</v>
      </c>
      <c r="AA238" s="1">
        <v>6.2</v>
      </c>
      <c r="AB238" s="1">
        <v>13.6</v>
      </c>
      <c r="AE238" s="1">
        <v>2.68</v>
      </c>
      <c r="AF238" s="1">
        <v>1.03</v>
      </c>
      <c r="AH238" s="1">
        <v>0.52</v>
      </c>
      <c r="AM238" s="1">
        <v>2.44</v>
      </c>
      <c r="AO238" s="1">
        <v>23</v>
      </c>
      <c r="AP238" s="1">
        <v>40</v>
      </c>
      <c r="AR238" s="1">
        <v>40</v>
      </c>
      <c r="AS238" s="1">
        <v>32</v>
      </c>
      <c r="AU238" s="1">
        <v>68</v>
      </c>
      <c r="AV238" s="1">
        <v>84</v>
      </c>
      <c r="AW238" s="1">
        <v>3</v>
      </c>
      <c r="AY238" s="1">
        <v>1.01</v>
      </c>
      <c r="BB238" s="1">
        <v>1.74</v>
      </c>
      <c r="BC238" s="1">
        <f t="shared" si="45"/>
        <v>11.608695652173912</v>
      </c>
      <c r="BD238" s="1">
        <f t="shared" si="46"/>
        <v>4.107692307692307</v>
      </c>
      <c r="BE238" s="1">
        <f t="shared" si="47"/>
        <v>1.1846153846153846</v>
      </c>
      <c r="BF238" s="14"/>
      <c r="BG238" s="14"/>
      <c r="BH238" s="25">
        <f>AY238/Z238</f>
        <v>0.01553846153846154</v>
      </c>
      <c r="BI238" s="14"/>
      <c r="BJ238" s="14"/>
      <c r="BK238" s="11">
        <v>1.3562677607313103</v>
      </c>
      <c r="BL238" s="1">
        <f t="shared" si="39"/>
        <v>1.3275260256266468</v>
      </c>
      <c r="BM238" s="1">
        <f t="shared" si="51"/>
        <v>17.047169811320753</v>
      </c>
      <c r="BN238" s="1">
        <f t="shared" si="52"/>
        <v>2.0631108096239026</v>
      </c>
      <c r="BO238" s="1">
        <f t="shared" si="42"/>
        <v>51.92425896956555</v>
      </c>
      <c r="BP238" s="14"/>
      <c r="BQ238" s="14"/>
      <c r="BR238" s="39"/>
      <c r="BS238" s="14"/>
      <c r="BT238" s="14"/>
      <c r="BU238" s="14"/>
      <c r="BV238" s="16"/>
      <c r="BW238" s="1">
        <f>AA238/2.5</f>
        <v>2.48</v>
      </c>
      <c r="BX238" s="1">
        <f>AB238/7.5</f>
        <v>1.8133333333333332</v>
      </c>
      <c r="CA238" s="1">
        <f>AE238/2.63</f>
        <v>1.0190114068441065</v>
      </c>
      <c r="CB238" s="1">
        <f>AF238/1.02</f>
        <v>1.0098039215686274</v>
      </c>
      <c r="CD238" s="1">
        <f>AH238/0.67</f>
        <v>0.7761194029850746</v>
      </c>
      <c r="CI238" s="1">
        <f>AM238/3.05</f>
        <v>0.8</v>
      </c>
      <c r="CK238" s="1">
        <f>AO238/28</f>
        <v>0.8214285714285714</v>
      </c>
      <c r="CL238" s="11">
        <f>CB238/10^(((0.667)*LOG(CA238))+((0.333)*LOG(CD238)))</f>
        <v>1.0850142085850483</v>
      </c>
      <c r="CM238" s="11">
        <f>CL238/CI238</f>
        <v>1.3562677607313103</v>
      </c>
    </row>
    <row r="239" spans="1:91" s="1" customFormat="1" ht="13.5">
      <c r="A239" s="29" t="s">
        <v>662</v>
      </c>
      <c r="B239" s="1">
        <v>-4.525</v>
      </c>
      <c r="C239" s="1">
        <v>129.871</v>
      </c>
      <c r="D239" s="1">
        <v>0</v>
      </c>
      <c r="E239" s="1">
        <v>2</v>
      </c>
      <c r="F239" s="1" t="s">
        <v>744</v>
      </c>
      <c r="G239" s="1">
        <v>69.52</v>
      </c>
      <c r="H239" s="1">
        <v>0.5</v>
      </c>
      <c r="I239" s="1">
        <v>14.71</v>
      </c>
      <c r="J239" s="14"/>
      <c r="K239" s="1">
        <v>4.418248897687393</v>
      </c>
      <c r="L239" s="14"/>
      <c r="M239" s="1">
        <v>0.19</v>
      </c>
      <c r="N239" s="1">
        <v>0.64</v>
      </c>
      <c r="O239" s="1">
        <v>3.03</v>
      </c>
      <c r="P239" s="1">
        <v>5.53</v>
      </c>
      <c r="Q239" s="1">
        <v>0.83</v>
      </c>
      <c r="R239" s="1">
        <v>0.13</v>
      </c>
      <c r="T239" s="1">
        <v>0.29</v>
      </c>
      <c r="U239" s="1">
        <f t="shared" si="44"/>
        <v>99.78824889768738</v>
      </c>
      <c r="V239" s="1">
        <v>17</v>
      </c>
      <c r="W239" s="1">
        <v>251</v>
      </c>
      <c r="X239" s="1">
        <v>2.03</v>
      </c>
      <c r="Y239" s="1">
        <v>140</v>
      </c>
      <c r="Z239" s="1">
        <v>142</v>
      </c>
      <c r="AA239" s="1">
        <v>10.5</v>
      </c>
      <c r="AB239" s="1">
        <v>24.4</v>
      </c>
      <c r="AE239" s="1">
        <v>5.7</v>
      </c>
      <c r="AF239" s="1">
        <v>1.8</v>
      </c>
      <c r="AH239" s="1">
        <v>1.24</v>
      </c>
      <c r="AM239" s="1">
        <v>5.7</v>
      </c>
      <c r="AO239" s="1">
        <v>51</v>
      </c>
      <c r="AP239" s="1">
        <v>20.5</v>
      </c>
      <c r="AS239" s="1">
        <v>16.8</v>
      </c>
      <c r="AU239" s="1">
        <v>9</v>
      </c>
      <c r="AV239" s="1">
        <v>90</v>
      </c>
      <c r="AW239" s="1">
        <v>8</v>
      </c>
      <c r="AX239" s="1">
        <v>0.43</v>
      </c>
      <c r="AY239" s="1">
        <v>1.34</v>
      </c>
      <c r="BA239" s="1">
        <v>0.21</v>
      </c>
      <c r="BB239" s="1">
        <v>4.15</v>
      </c>
      <c r="BC239" s="1">
        <f t="shared" si="45"/>
        <v>2.7450980392156863</v>
      </c>
      <c r="BD239" s="1">
        <f t="shared" si="46"/>
        <v>0.9859154929577465</v>
      </c>
      <c r="BE239" s="1">
        <f t="shared" si="47"/>
        <v>1.767605633802817</v>
      </c>
      <c r="BF239" s="25">
        <f t="shared" si="48"/>
        <v>0.014295774647887323</v>
      </c>
      <c r="BG239" s="26">
        <f t="shared" si="49"/>
        <v>0.03980392156862745</v>
      </c>
      <c r="BH239" s="25">
        <f>AY239/Z239</f>
        <v>0.00943661971830986</v>
      </c>
      <c r="BI239" s="14"/>
      <c r="BJ239" s="14"/>
      <c r="BK239" s="11">
        <v>0.45921150542867106</v>
      </c>
      <c r="BL239" s="1">
        <f t="shared" si="39"/>
        <v>1.0540320925457203</v>
      </c>
      <c r="BM239" s="1">
        <f t="shared" si="51"/>
        <v>29.42</v>
      </c>
      <c r="BN239" s="1">
        <f t="shared" si="52"/>
        <v>6.9035139026365515</v>
      </c>
      <c r="BO239" s="1">
        <f t="shared" si="42"/>
        <v>24.401216491452534</v>
      </c>
      <c r="BP239" s="14"/>
      <c r="BQ239" s="14"/>
      <c r="BR239" s="39"/>
      <c r="BS239" s="14"/>
      <c r="BT239" s="14"/>
      <c r="BU239" s="14"/>
      <c r="BV239" s="16"/>
      <c r="BW239" s="1">
        <f>AA239/2.5</f>
        <v>4.2</v>
      </c>
      <c r="BX239" s="1">
        <f>AB239/7.5</f>
        <v>3.253333333333333</v>
      </c>
      <c r="CA239" s="1">
        <f>AE239/2.63</f>
        <v>2.167300380228137</v>
      </c>
      <c r="CB239" s="1">
        <f>AF239/1.02</f>
        <v>1.7647058823529411</v>
      </c>
      <c r="CD239" s="1">
        <f>AH239/0.67</f>
        <v>1.8507462686567162</v>
      </c>
      <c r="CI239" s="1">
        <f>AM239/3.05</f>
        <v>1.8688524590163935</v>
      </c>
      <c r="CK239" s="1">
        <f>AO239/28</f>
        <v>1.8214285714285714</v>
      </c>
      <c r="CL239" s="11">
        <f>CB239/10^(((0.667)*LOG(CA239))+((0.333)*LOG(CD239)))</f>
        <v>0.8581985511289919</v>
      </c>
      <c r="CM239" s="11">
        <f>CL239/CI239</f>
        <v>0.45921150542867106</v>
      </c>
    </row>
    <row r="240" spans="1:91" s="1" customFormat="1" ht="13.5">
      <c r="A240" s="29" t="s">
        <v>662</v>
      </c>
      <c r="B240" s="1">
        <v>-4.525</v>
      </c>
      <c r="C240" s="1">
        <v>129.871</v>
      </c>
      <c r="D240" s="1">
        <v>0</v>
      </c>
      <c r="E240" s="1">
        <v>2</v>
      </c>
      <c r="F240" s="1" t="s">
        <v>745</v>
      </c>
      <c r="G240" s="1">
        <v>61.19</v>
      </c>
      <c r="H240" s="1">
        <v>1.04</v>
      </c>
      <c r="I240" s="1">
        <v>17.38</v>
      </c>
      <c r="J240" s="14"/>
      <c r="K240" s="1">
        <v>5.983982722937101</v>
      </c>
      <c r="L240" s="14"/>
      <c r="M240" s="1">
        <v>0.23</v>
      </c>
      <c r="N240" s="1">
        <v>1.63</v>
      </c>
      <c r="O240" s="1">
        <v>6.25</v>
      </c>
      <c r="P240" s="1">
        <v>4.31</v>
      </c>
      <c r="Q240" s="1">
        <v>1.07</v>
      </c>
      <c r="R240" s="1">
        <v>0.25</v>
      </c>
      <c r="T240" s="1">
        <v>1.15</v>
      </c>
      <c r="U240" s="1">
        <f t="shared" si="44"/>
        <v>100.4839827229371</v>
      </c>
      <c r="V240" s="1">
        <v>29</v>
      </c>
      <c r="W240" s="1">
        <v>218</v>
      </c>
      <c r="Y240" s="1">
        <v>226</v>
      </c>
      <c r="Z240" s="1">
        <v>126</v>
      </c>
      <c r="AA240" s="1">
        <v>11.6</v>
      </c>
      <c r="AB240" s="1">
        <v>24.4</v>
      </c>
      <c r="AE240" s="1">
        <v>5.6</v>
      </c>
      <c r="AF240" s="1">
        <v>1.94</v>
      </c>
      <c r="AH240" s="1">
        <v>1.29</v>
      </c>
      <c r="AM240" s="1">
        <v>4.57</v>
      </c>
      <c r="AO240" s="1">
        <v>45</v>
      </c>
      <c r="AP240" s="1">
        <v>24.9</v>
      </c>
      <c r="AR240" s="1">
        <v>2.89</v>
      </c>
      <c r="AS240" s="1">
        <v>9.9</v>
      </c>
      <c r="AU240" s="1">
        <v>14</v>
      </c>
      <c r="AV240" s="1">
        <v>95</v>
      </c>
      <c r="AW240" s="1">
        <v>13</v>
      </c>
      <c r="AX240" s="1">
        <v>1.78</v>
      </c>
      <c r="AY240" s="1">
        <v>1.83</v>
      </c>
      <c r="BB240" s="1">
        <v>3.64</v>
      </c>
      <c r="BC240" s="1">
        <f t="shared" si="45"/>
        <v>5.022222222222222</v>
      </c>
      <c r="BD240" s="1">
        <f t="shared" si="46"/>
        <v>1.7936507936507937</v>
      </c>
      <c r="BE240" s="1">
        <f t="shared" si="47"/>
        <v>1.7301587301587302</v>
      </c>
      <c r="BF240" s="14"/>
      <c r="BG240" s="14"/>
      <c r="BH240" s="25">
        <f>AY240/Z240</f>
        <v>0.014523809523809524</v>
      </c>
      <c r="BI240" s="14"/>
      <c r="BJ240" s="14"/>
      <c r="BK240" s="11">
        <v>0.6164683769441778</v>
      </c>
      <c r="BL240" s="1">
        <f t="shared" si="39"/>
        <v>1.1284284055258924</v>
      </c>
      <c r="BM240" s="1">
        <f t="shared" si="51"/>
        <v>16.71153846153846</v>
      </c>
      <c r="BN240" s="1">
        <f t="shared" si="52"/>
        <v>3.6711550447466883</v>
      </c>
      <c r="BO240" s="1">
        <f t="shared" si="42"/>
        <v>37.770918123676935</v>
      </c>
      <c r="BP240" s="14"/>
      <c r="BQ240" s="14"/>
      <c r="BR240" s="39"/>
      <c r="BS240" s="14"/>
      <c r="BT240" s="14"/>
      <c r="BU240" s="14"/>
      <c r="BV240" s="16"/>
      <c r="BW240" s="1">
        <f>AA240/2.5</f>
        <v>4.64</v>
      </c>
      <c r="BX240" s="1">
        <f>AB240/7.5</f>
        <v>3.253333333333333</v>
      </c>
      <c r="CA240" s="1">
        <f>AE240/2.63</f>
        <v>2.129277566539924</v>
      </c>
      <c r="CB240" s="1">
        <f>AF240/1.02</f>
        <v>1.9019607843137254</v>
      </c>
      <c r="CD240" s="1">
        <f>AH240/0.67</f>
        <v>1.9253731343283582</v>
      </c>
      <c r="CI240" s="1">
        <f>AM240/3.05</f>
        <v>1.4983606557377052</v>
      </c>
      <c r="CK240" s="1">
        <f>AO240/28</f>
        <v>1.6071428571428572</v>
      </c>
      <c r="CL240" s="11">
        <f>CB240/10^(((0.667)*LOG(CA240))+((0.333)*LOG(CD240)))</f>
        <v>0.9236919615196371</v>
      </c>
      <c r="CM240" s="11">
        <f>CL240/CI240</f>
        <v>0.6164683769441778</v>
      </c>
    </row>
    <row r="241" spans="1:91" s="1" customFormat="1" ht="13.5">
      <c r="A241" s="29" t="s">
        <v>662</v>
      </c>
      <c r="B241" s="1">
        <v>-4.525</v>
      </c>
      <c r="C241" s="1">
        <v>129.871</v>
      </c>
      <c r="D241" s="1">
        <v>0</v>
      </c>
      <c r="E241" s="1">
        <v>2</v>
      </c>
      <c r="F241" s="1" t="s">
        <v>746</v>
      </c>
      <c r="G241" s="1">
        <v>68.39</v>
      </c>
      <c r="H241" s="1">
        <v>0.56</v>
      </c>
      <c r="I241" s="1">
        <v>14.62</v>
      </c>
      <c r="J241" s="14"/>
      <c r="K241" s="1">
        <v>4.184288670925943</v>
      </c>
      <c r="L241" s="14"/>
      <c r="M241" s="1">
        <v>0.22</v>
      </c>
      <c r="N241" s="1">
        <v>1.12</v>
      </c>
      <c r="O241" s="1">
        <v>3.12</v>
      </c>
      <c r="P241" s="1">
        <v>6.08</v>
      </c>
      <c r="Q241" s="1">
        <v>1.08</v>
      </c>
      <c r="R241" s="1">
        <v>0.17</v>
      </c>
      <c r="T241" s="1">
        <v>0.77</v>
      </c>
      <c r="U241" s="1">
        <f t="shared" si="44"/>
        <v>100.31428867092595</v>
      </c>
      <c r="V241" s="1">
        <v>20</v>
      </c>
      <c r="W241" s="1">
        <v>226</v>
      </c>
      <c r="X241" s="1">
        <v>2.76</v>
      </c>
      <c r="Y241" s="1">
        <v>143</v>
      </c>
      <c r="Z241" s="1">
        <v>132</v>
      </c>
      <c r="AA241" s="1">
        <v>9.8</v>
      </c>
      <c r="AB241" s="1">
        <v>20.6</v>
      </c>
      <c r="AE241" s="1">
        <v>4.93</v>
      </c>
      <c r="AF241" s="1">
        <v>1.78</v>
      </c>
      <c r="AH241" s="1">
        <v>1.14</v>
      </c>
      <c r="AM241" s="1">
        <v>5.1</v>
      </c>
      <c r="AO241" s="1">
        <v>46</v>
      </c>
      <c r="AP241" s="1">
        <v>19.5</v>
      </c>
      <c r="AR241" s="1">
        <v>1.4</v>
      </c>
      <c r="AS241" s="1">
        <v>36</v>
      </c>
      <c r="AU241" s="1">
        <v>8</v>
      </c>
      <c r="AV241" s="1">
        <v>105</v>
      </c>
      <c r="AW241" s="1">
        <v>8</v>
      </c>
      <c r="AX241" s="1">
        <v>1.53</v>
      </c>
      <c r="AY241" s="1">
        <v>1.71</v>
      </c>
      <c r="BB241" s="1">
        <v>3.76</v>
      </c>
      <c r="BC241" s="1">
        <f t="shared" si="45"/>
        <v>3.108695652173913</v>
      </c>
      <c r="BD241" s="1">
        <f t="shared" si="46"/>
        <v>1.0833333333333333</v>
      </c>
      <c r="BE241" s="1">
        <f t="shared" si="47"/>
        <v>1.7121212121212122</v>
      </c>
      <c r="BF241" s="25">
        <f t="shared" si="48"/>
        <v>0.02090909090909091</v>
      </c>
      <c r="BG241" s="26">
        <f t="shared" si="49"/>
        <v>0.06</v>
      </c>
      <c r="BH241" s="25">
        <f>AY241/Z241</f>
        <v>0.012954545454545455</v>
      </c>
      <c r="BI241" s="14"/>
      <c r="BJ241" s="14"/>
      <c r="BK241" s="11">
        <v>0.5749958056200453</v>
      </c>
      <c r="BL241" s="1">
        <f t="shared" si="39"/>
        <v>1.1521104625618344</v>
      </c>
      <c r="BM241" s="1">
        <f t="shared" si="51"/>
        <v>26.107142857142854</v>
      </c>
      <c r="BN241" s="1">
        <f t="shared" si="52"/>
        <v>3.7359720276124486</v>
      </c>
      <c r="BO241" s="1">
        <f t="shared" si="42"/>
        <v>37.36043864981654</v>
      </c>
      <c r="BP241" s="14"/>
      <c r="BQ241" s="14"/>
      <c r="BR241" s="39"/>
      <c r="BS241" s="14"/>
      <c r="BT241" s="14"/>
      <c r="BU241" s="14"/>
      <c r="BV241" s="16"/>
      <c r="BW241" s="1">
        <f>AA241/2.5</f>
        <v>3.9200000000000004</v>
      </c>
      <c r="BX241" s="1">
        <f>AB241/7.5</f>
        <v>2.746666666666667</v>
      </c>
      <c r="CA241" s="1">
        <f>AE241/2.63</f>
        <v>1.8745247148288973</v>
      </c>
      <c r="CB241" s="1">
        <f>AF241/1.02</f>
        <v>1.7450980392156863</v>
      </c>
      <c r="CD241" s="1">
        <f>AH241/0.67</f>
        <v>1.7014925373134326</v>
      </c>
      <c r="CI241" s="1">
        <f>AM241/3.05</f>
        <v>1.6721311475409837</v>
      </c>
      <c r="CK241" s="1">
        <f>AO241/28</f>
        <v>1.6428571428571428</v>
      </c>
      <c r="CL241" s="11">
        <f>CB241/10^(((0.667)*LOG(CA241))+((0.333)*LOG(CD241)))</f>
        <v>0.9614683962826988</v>
      </c>
      <c r="CM241" s="11">
        <f>CL241/CI241</f>
        <v>0.5749958056200453</v>
      </c>
    </row>
    <row r="242" spans="1:91" s="1" customFormat="1" ht="13.5">
      <c r="A242" s="29" t="s">
        <v>662</v>
      </c>
      <c r="B242" s="1">
        <v>-4.525</v>
      </c>
      <c r="C242" s="1">
        <v>129.871</v>
      </c>
      <c r="D242" s="1">
        <v>0</v>
      </c>
      <c r="E242" s="1">
        <v>2</v>
      </c>
      <c r="F242" s="1" t="s">
        <v>747</v>
      </c>
      <c r="G242" s="1">
        <v>55.29</v>
      </c>
      <c r="H242" s="1">
        <v>1.3</v>
      </c>
      <c r="I242" s="1">
        <v>16.89</v>
      </c>
      <c r="J242" s="14"/>
      <c r="K242" s="1">
        <v>9.547376945919194</v>
      </c>
      <c r="L242" s="14"/>
      <c r="M242" s="1">
        <v>0.25</v>
      </c>
      <c r="N242" s="1">
        <v>2.98</v>
      </c>
      <c r="O242" s="1">
        <v>8.27</v>
      </c>
      <c r="P242" s="1">
        <v>3.85</v>
      </c>
      <c r="Q242" s="1">
        <v>0.42</v>
      </c>
      <c r="R242" s="1">
        <v>0.14</v>
      </c>
      <c r="T242" s="1">
        <v>0.36</v>
      </c>
      <c r="U242" s="1">
        <f t="shared" si="44"/>
        <v>99.29737694591918</v>
      </c>
      <c r="V242" s="1">
        <v>10</v>
      </c>
      <c r="W242" s="1">
        <v>112</v>
      </c>
      <c r="Y242" s="1">
        <v>207</v>
      </c>
      <c r="Z242" s="1">
        <v>82</v>
      </c>
      <c r="AA242" s="1">
        <v>5.6</v>
      </c>
      <c r="AB242" s="1">
        <v>12.1</v>
      </c>
      <c r="AE242" s="1">
        <v>3.55</v>
      </c>
      <c r="AF242" s="1">
        <v>1.38</v>
      </c>
      <c r="AH242" s="1">
        <v>0.74</v>
      </c>
      <c r="AM242" s="1">
        <v>3.47</v>
      </c>
      <c r="AO242" s="1">
        <v>35</v>
      </c>
      <c r="AP242" s="1">
        <v>44</v>
      </c>
      <c r="AR242" s="1">
        <v>3.6</v>
      </c>
      <c r="AS242" s="1">
        <v>24.7</v>
      </c>
      <c r="AU242" s="1">
        <v>74</v>
      </c>
      <c r="AV242" s="1">
        <v>109</v>
      </c>
      <c r="AW242" s="1">
        <v>12</v>
      </c>
      <c r="AX242" s="1">
        <v>0.64</v>
      </c>
      <c r="AY242" s="1">
        <v>1.69</v>
      </c>
      <c r="BB242" s="1">
        <v>2.23</v>
      </c>
      <c r="BC242" s="1">
        <f t="shared" si="45"/>
        <v>5.914285714285715</v>
      </c>
      <c r="BD242" s="1">
        <f t="shared" si="46"/>
        <v>2.524390243902439</v>
      </c>
      <c r="BE242" s="1">
        <f t="shared" si="47"/>
        <v>1.3658536585365855</v>
      </c>
      <c r="BF242" s="14"/>
      <c r="BG242" s="14"/>
      <c r="BH242" s="25">
        <f>AY242/Z242</f>
        <v>0.020609756097560977</v>
      </c>
      <c r="BI242" s="14"/>
      <c r="BJ242" s="14"/>
      <c r="BK242" s="11">
        <v>0.9418596647398192</v>
      </c>
      <c r="BL242" s="1">
        <f t="shared" si="39"/>
        <v>1.2921527478515074</v>
      </c>
      <c r="BM242" s="1">
        <f t="shared" si="51"/>
        <v>12.992307692307692</v>
      </c>
      <c r="BN242" s="1">
        <f t="shared" si="52"/>
        <v>3.203817767086978</v>
      </c>
      <c r="BO242" s="1">
        <f t="shared" si="42"/>
        <v>41.02045577021723</v>
      </c>
      <c r="BP242" s="14"/>
      <c r="BQ242" s="14"/>
      <c r="BR242" s="39"/>
      <c r="BS242" s="14"/>
      <c r="BT242" s="14"/>
      <c r="BU242" s="14"/>
      <c r="BV242" s="16"/>
      <c r="BW242" s="1">
        <f>AA242/2.5</f>
        <v>2.2399999999999998</v>
      </c>
      <c r="BX242" s="1">
        <f>AB242/7.5</f>
        <v>1.6133333333333333</v>
      </c>
      <c r="CA242" s="1">
        <f>AE242/2.63</f>
        <v>1.3498098859315588</v>
      </c>
      <c r="CB242" s="1">
        <f>AF242/1.02</f>
        <v>1.352941176470588</v>
      </c>
      <c r="CD242" s="1">
        <f>AH242/0.67</f>
        <v>1.1044776119402984</v>
      </c>
      <c r="CI242" s="1">
        <f>AM242/3.05</f>
        <v>1.137704918032787</v>
      </c>
      <c r="CK242" s="1">
        <f>AO242/28</f>
        <v>1.25</v>
      </c>
      <c r="CL242" s="11">
        <f>CB242/10^(((0.667)*LOG(CA242))+((0.333)*LOG(CD242)))</f>
        <v>1.0715583726712041</v>
      </c>
      <c r="CM242" s="11">
        <f>CL242/CI242</f>
        <v>0.9418596647398192</v>
      </c>
    </row>
    <row r="243" spans="1:91" s="1" customFormat="1" ht="13.5">
      <c r="A243" s="29" t="s">
        <v>662</v>
      </c>
      <c r="B243" s="1">
        <v>-4.525</v>
      </c>
      <c r="C243" s="1">
        <v>129.871</v>
      </c>
      <c r="D243" s="1">
        <v>0</v>
      </c>
      <c r="E243" s="1">
        <v>2</v>
      </c>
      <c r="F243" s="1" t="s">
        <v>748</v>
      </c>
      <c r="G243" s="1">
        <v>61.43</v>
      </c>
      <c r="H243" s="1">
        <v>0.99</v>
      </c>
      <c r="I243" s="1">
        <v>16.23</v>
      </c>
      <c r="J243" s="14"/>
      <c r="K243" s="1">
        <v>7.261765499865024</v>
      </c>
      <c r="L243" s="14"/>
      <c r="M243" s="1">
        <v>0.21</v>
      </c>
      <c r="N243" s="1">
        <v>2.13</v>
      </c>
      <c r="O243" s="1">
        <v>5.54</v>
      </c>
      <c r="P243" s="1">
        <v>4.75</v>
      </c>
      <c r="Q243" s="1">
        <v>0.56</v>
      </c>
      <c r="R243" s="1">
        <v>0.09</v>
      </c>
      <c r="T243" s="1">
        <v>0</v>
      </c>
      <c r="U243" s="1">
        <f t="shared" si="44"/>
        <v>99.19176549986503</v>
      </c>
      <c r="V243" s="1">
        <v>14</v>
      </c>
      <c r="W243" s="1">
        <v>165</v>
      </c>
      <c r="Y243" s="1">
        <v>200</v>
      </c>
      <c r="Z243" s="1">
        <v>102</v>
      </c>
      <c r="AO243" s="1">
        <v>39</v>
      </c>
      <c r="AU243" s="1">
        <v>26</v>
      </c>
      <c r="AV243" s="1">
        <v>114</v>
      </c>
      <c r="AW243" s="1">
        <v>10</v>
      </c>
      <c r="BC243" s="1">
        <f t="shared" si="45"/>
        <v>5.128205128205129</v>
      </c>
      <c r="BD243" s="1">
        <f t="shared" si="46"/>
        <v>1.9607843137254901</v>
      </c>
      <c r="BE243" s="1">
        <f t="shared" si="47"/>
        <v>1.6176470588235294</v>
      </c>
      <c r="BF243" s="14"/>
      <c r="BG243" s="14"/>
      <c r="BH243" s="14"/>
      <c r="BI243" s="14"/>
      <c r="BJ243" s="14"/>
      <c r="BK243" s="14"/>
      <c r="BL243" s="1">
        <f t="shared" si="39"/>
        <v>1.1394322074379286</v>
      </c>
      <c r="BM243" s="1">
        <f t="shared" si="51"/>
        <v>16.393939393939394</v>
      </c>
      <c r="BN243" s="1">
        <f t="shared" si="52"/>
        <v>3.4092795774014197</v>
      </c>
      <c r="BO243" s="1">
        <f t="shared" si="42"/>
        <v>39.52545440733943</v>
      </c>
      <c r="BP243" s="14"/>
      <c r="BQ243" s="14"/>
      <c r="BR243" s="39"/>
      <c r="BS243" s="14"/>
      <c r="BT243" s="14"/>
      <c r="BU243" s="14"/>
      <c r="BV243" s="16"/>
      <c r="CK243" s="1">
        <f>AO243/28</f>
        <v>1.3928571428571428</v>
      </c>
      <c r="CL243" s="11"/>
      <c r="CM243" s="11"/>
    </row>
    <row r="244" spans="1:91" s="1" customFormat="1" ht="13.5">
      <c r="A244" s="29" t="s">
        <v>662</v>
      </c>
      <c r="B244" s="1">
        <v>-4.525</v>
      </c>
      <c r="C244" s="1">
        <v>129.871</v>
      </c>
      <c r="D244" s="1">
        <v>0</v>
      </c>
      <c r="E244" s="1">
        <v>2</v>
      </c>
      <c r="F244" s="1" t="s">
        <v>749</v>
      </c>
      <c r="G244" s="1">
        <v>51.41</v>
      </c>
      <c r="H244" s="1">
        <v>1.08</v>
      </c>
      <c r="I244" s="1">
        <v>20.06</v>
      </c>
      <c r="J244" s="14"/>
      <c r="K244" s="1">
        <v>9.115450373436516</v>
      </c>
      <c r="L244" s="14"/>
      <c r="M244" s="1">
        <v>0.19</v>
      </c>
      <c r="N244" s="1">
        <v>3.47</v>
      </c>
      <c r="O244" s="1">
        <v>10.16</v>
      </c>
      <c r="P244" s="1">
        <v>3.02</v>
      </c>
      <c r="Q244" s="1">
        <v>0.37</v>
      </c>
      <c r="R244" s="1">
        <v>0.1</v>
      </c>
      <c r="T244" s="1">
        <v>0.39</v>
      </c>
      <c r="U244" s="1">
        <f t="shared" si="44"/>
        <v>99.3654503734365</v>
      </c>
      <c r="V244" s="1">
        <v>10</v>
      </c>
      <c r="W244" s="1">
        <v>108</v>
      </c>
      <c r="Y244" s="1">
        <v>224</v>
      </c>
      <c r="Z244" s="1">
        <v>80</v>
      </c>
      <c r="AO244" s="1">
        <v>25</v>
      </c>
      <c r="AU244" s="1">
        <v>102</v>
      </c>
      <c r="AV244" s="1">
        <v>84</v>
      </c>
      <c r="AW244" s="1">
        <v>2</v>
      </c>
      <c r="BC244" s="1">
        <f t="shared" si="45"/>
        <v>8.96</v>
      </c>
      <c r="BD244" s="1">
        <f t="shared" si="46"/>
        <v>2.8</v>
      </c>
      <c r="BE244" s="1">
        <f t="shared" si="47"/>
        <v>1.35</v>
      </c>
      <c r="BF244" s="14"/>
      <c r="BG244" s="14"/>
      <c r="BH244" s="14"/>
      <c r="BI244" s="14"/>
      <c r="BJ244" s="14"/>
      <c r="BK244" s="14"/>
      <c r="BL244" s="1">
        <f t="shared" si="39"/>
        <v>1.1884970085404916</v>
      </c>
      <c r="BM244" s="1">
        <f t="shared" si="51"/>
        <v>18.574074074074073</v>
      </c>
      <c r="BN244" s="1">
        <f t="shared" si="52"/>
        <v>2.6269309433534627</v>
      </c>
      <c r="BO244" s="1">
        <f t="shared" si="42"/>
        <v>45.89444228152442</v>
      </c>
      <c r="BP244" s="14"/>
      <c r="BQ244" s="14"/>
      <c r="BR244" s="39"/>
      <c r="BS244" s="14"/>
      <c r="BT244" s="14"/>
      <c r="BU244" s="14"/>
      <c r="BV244" s="16"/>
      <c r="CK244" s="1">
        <f>AO244/28</f>
        <v>0.8928571428571429</v>
      </c>
      <c r="CL244" s="11"/>
      <c r="CM244" s="11"/>
    </row>
    <row r="245" spans="1:91" s="1" customFormat="1" ht="13.5">
      <c r="A245" s="29" t="s">
        <v>662</v>
      </c>
      <c r="B245" s="1">
        <v>-4.525</v>
      </c>
      <c r="C245" s="1">
        <v>129.871</v>
      </c>
      <c r="D245" s="1">
        <v>0</v>
      </c>
      <c r="E245" s="1">
        <v>2</v>
      </c>
      <c r="F245" s="1" t="s">
        <v>750</v>
      </c>
      <c r="G245" s="1">
        <v>55.27</v>
      </c>
      <c r="H245" s="1">
        <v>1.33</v>
      </c>
      <c r="I245" s="1">
        <v>16.11</v>
      </c>
      <c r="J245" s="14"/>
      <c r="K245" s="1">
        <v>10.501214793485108</v>
      </c>
      <c r="L245" s="14"/>
      <c r="M245" s="1">
        <v>0.28</v>
      </c>
      <c r="N245" s="1">
        <v>3.34</v>
      </c>
      <c r="O245" s="1">
        <v>7.69</v>
      </c>
      <c r="P245" s="1">
        <v>3.58</v>
      </c>
      <c r="Q245" s="1">
        <v>0.5</v>
      </c>
      <c r="R245" s="1">
        <v>0.22</v>
      </c>
      <c r="T245" s="1">
        <v>0.28</v>
      </c>
      <c r="U245" s="1">
        <f t="shared" si="44"/>
        <v>99.10121479348511</v>
      </c>
      <c r="V245" s="1">
        <v>17</v>
      </c>
      <c r="W245" s="1">
        <v>157</v>
      </c>
      <c r="Y245" s="1">
        <v>229</v>
      </c>
      <c r="Z245" s="1">
        <v>105</v>
      </c>
      <c r="AA245" s="1">
        <v>8.9</v>
      </c>
      <c r="AB245" s="1">
        <v>17.7</v>
      </c>
      <c r="AE245" s="1">
        <v>4.41</v>
      </c>
      <c r="AF245" s="1">
        <v>1.49</v>
      </c>
      <c r="AH245" s="1">
        <v>0.96</v>
      </c>
      <c r="AM245" s="1">
        <v>4</v>
      </c>
      <c r="AO245" s="1">
        <v>37</v>
      </c>
      <c r="AP245" s="1">
        <v>42.6</v>
      </c>
      <c r="AR245" s="1">
        <v>4.42</v>
      </c>
      <c r="AS245" s="1">
        <v>34</v>
      </c>
      <c r="AU245" s="1">
        <v>97</v>
      </c>
      <c r="AV245" s="1">
        <v>134</v>
      </c>
      <c r="AW245" s="1">
        <v>13</v>
      </c>
      <c r="AX245" s="1">
        <v>0.96</v>
      </c>
      <c r="AY245" s="1">
        <v>1.64</v>
      </c>
      <c r="BB245" s="1">
        <v>2.89</v>
      </c>
      <c r="BC245" s="1">
        <f t="shared" si="45"/>
        <v>6.1891891891891895</v>
      </c>
      <c r="BD245" s="1">
        <f t="shared" si="46"/>
        <v>2.1809523809523808</v>
      </c>
      <c r="BE245" s="1">
        <f t="shared" si="47"/>
        <v>1.4952380952380953</v>
      </c>
      <c r="BF245" s="14"/>
      <c r="BG245" s="14"/>
      <c r="BH245" s="25">
        <f>AY245/Z245</f>
        <v>0.015619047619047617</v>
      </c>
      <c r="BI245" s="14"/>
      <c r="BJ245" s="14"/>
      <c r="BK245" s="11">
        <v>0.6999749181454598</v>
      </c>
      <c r="BL245" s="1">
        <f t="shared" si="39"/>
        <v>1.2670604297240766</v>
      </c>
      <c r="BM245" s="1">
        <f t="shared" si="51"/>
        <v>12.112781954887216</v>
      </c>
      <c r="BN245" s="1">
        <f t="shared" si="52"/>
        <v>3.144076285474583</v>
      </c>
      <c r="BO245" s="1">
        <f t="shared" si="42"/>
        <v>41.47661121338488</v>
      </c>
      <c r="BP245" s="14"/>
      <c r="BQ245" s="14"/>
      <c r="BR245" s="39"/>
      <c r="BS245" s="14"/>
      <c r="BT245" s="14"/>
      <c r="BU245" s="14"/>
      <c r="BV245" s="16"/>
      <c r="BW245" s="1">
        <f>AA245/2.5</f>
        <v>3.56</v>
      </c>
      <c r="BX245" s="1">
        <f>AB245/7.5</f>
        <v>2.36</v>
      </c>
      <c r="CA245" s="1">
        <f>AE245/2.63</f>
        <v>1.6768060836501901</v>
      </c>
      <c r="CB245" s="1">
        <f>AF245/1.02</f>
        <v>1.4607843137254901</v>
      </c>
      <c r="CD245" s="1">
        <f>AH245/0.67</f>
        <v>1.4328358208955223</v>
      </c>
      <c r="CI245" s="1">
        <f>AM245/3.05</f>
        <v>1.3114754098360657</v>
      </c>
      <c r="CK245" s="1">
        <f>AO245/28</f>
        <v>1.3214285714285714</v>
      </c>
      <c r="CL245" s="11">
        <f>CB245/10^(((0.667)*LOG(CA245))+((0.333)*LOG(CD245)))</f>
        <v>0.9179998926497835</v>
      </c>
      <c r="CM245" s="11">
        <f>CL245/CI245</f>
        <v>0.6999749181454599</v>
      </c>
    </row>
    <row r="246" spans="1:91" s="1" customFormat="1" ht="13.5">
      <c r="A246" s="29" t="s">
        <v>662</v>
      </c>
      <c r="B246" s="1">
        <v>-4.525</v>
      </c>
      <c r="C246" s="1">
        <v>129.871</v>
      </c>
      <c r="D246" s="1">
        <v>0</v>
      </c>
      <c r="E246" s="1">
        <v>2</v>
      </c>
      <c r="F246" s="1" t="s">
        <v>751</v>
      </c>
      <c r="G246" s="1">
        <v>63.96</v>
      </c>
      <c r="H246" s="1">
        <v>1.06</v>
      </c>
      <c r="I246" s="1">
        <v>14.7</v>
      </c>
      <c r="J246" s="14"/>
      <c r="K246" s="1">
        <v>6.7218572842616755</v>
      </c>
      <c r="L246" s="14"/>
      <c r="M246" s="1">
        <v>0.26</v>
      </c>
      <c r="N246" s="1">
        <v>1.73</v>
      </c>
      <c r="O246" s="1">
        <v>4.84</v>
      </c>
      <c r="P246" s="1">
        <v>4.87</v>
      </c>
      <c r="Q246" s="1">
        <v>0.9</v>
      </c>
      <c r="R246" s="1">
        <v>0.22</v>
      </c>
      <c r="T246" s="1">
        <v>0.23</v>
      </c>
      <c r="U246" s="1">
        <f t="shared" si="44"/>
        <v>99.4918572842617</v>
      </c>
      <c r="V246" s="1">
        <v>27</v>
      </c>
      <c r="W246" s="1">
        <v>226</v>
      </c>
      <c r="X246" s="1">
        <v>4.42</v>
      </c>
      <c r="Y246" s="1">
        <v>196</v>
      </c>
      <c r="Z246" s="1">
        <v>132</v>
      </c>
      <c r="AO246" s="1">
        <v>47</v>
      </c>
      <c r="AU246" s="1">
        <v>14</v>
      </c>
      <c r="AV246" s="1">
        <v>108</v>
      </c>
      <c r="AW246" s="1">
        <v>10</v>
      </c>
      <c r="BC246" s="1">
        <f t="shared" si="45"/>
        <v>4.170212765957447</v>
      </c>
      <c r="BD246" s="1">
        <f t="shared" si="46"/>
        <v>1.4848484848484849</v>
      </c>
      <c r="BE246" s="1">
        <f t="shared" si="47"/>
        <v>1.7121212121212122</v>
      </c>
      <c r="BF246" s="25">
        <f t="shared" si="48"/>
        <v>0.033484848484848485</v>
      </c>
      <c r="BG246" s="26">
        <f t="shared" si="49"/>
        <v>0.09404255319148937</v>
      </c>
      <c r="BH246" s="14"/>
      <c r="BI246" s="14"/>
      <c r="BJ246" s="14"/>
      <c r="BK246" s="14"/>
      <c r="BL246" s="1">
        <f t="shared" si="39"/>
        <v>1.209911981779951</v>
      </c>
      <c r="BM246" s="1">
        <f t="shared" si="51"/>
        <v>13.867924528301886</v>
      </c>
      <c r="BN246" s="1">
        <f t="shared" si="52"/>
        <v>3.8854666383015464</v>
      </c>
      <c r="BO246" s="1">
        <f t="shared" si="42"/>
        <v>36.44689118111513</v>
      </c>
      <c r="BP246" s="14"/>
      <c r="BQ246" s="14"/>
      <c r="BR246" s="39"/>
      <c r="BS246" s="14"/>
      <c r="BT246" s="14"/>
      <c r="BU246" s="14"/>
      <c r="BV246" s="16"/>
      <c r="CK246" s="1">
        <f>AO246/28</f>
        <v>1.6785714285714286</v>
      </c>
      <c r="CL246" s="11"/>
      <c r="CM246" s="11"/>
    </row>
    <row r="247" spans="1:91" s="1" customFormat="1" ht="13.5">
      <c r="A247" s="29" t="s">
        <v>662</v>
      </c>
      <c r="B247" s="1">
        <v>-4.525</v>
      </c>
      <c r="C247" s="1">
        <v>129.871</v>
      </c>
      <c r="D247" s="1">
        <v>0</v>
      </c>
      <c r="E247" s="1">
        <v>2</v>
      </c>
      <c r="F247" s="1" t="s">
        <v>752</v>
      </c>
      <c r="G247" s="1">
        <v>65.7</v>
      </c>
      <c r="H247" s="1">
        <v>1</v>
      </c>
      <c r="I247" s="1">
        <v>14.37</v>
      </c>
      <c r="J247" s="14"/>
      <c r="K247" s="1">
        <v>6.037973544497436</v>
      </c>
      <c r="L247" s="14"/>
      <c r="M247" s="1">
        <v>0.25</v>
      </c>
      <c r="N247" s="1">
        <v>1.42</v>
      </c>
      <c r="O247" s="1">
        <v>4.32</v>
      </c>
      <c r="P247" s="1">
        <v>5.05</v>
      </c>
      <c r="Q247" s="1">
        <v>0.93</v>
      </c>
      <c r="R247" s="1">
        <v>0.24</v>
      </c>
      <c r="T247" s="1">
        <v>0.12</v>
      </c>
      <c r="U247" s="1">
        <f t="shared" si="44"/>
        <v>99.43797354449745</v>
      </c>
      <c r="V247" s="1">
        <v>27</v>
      </c>
      <c r="W247" s="1">
        <v>251</v>
      </c>
      <c r="X247" s="1">
        <v>4.35</v>
      </c>
      <c r="Y247" s="1">
        <v>180</v>
      </c>
      <c r="Z247" s="1">
        <v>152</v>
      </c>
      <c r="AO247" s="1">
        <v>54</v>
      </c>
      <c r="AU247" s="1">
        <v>13</v>
      </c>
      <c r="AV247" s="1">
        <v>105</v>
      </c>
      <c r="AW247" s="1">
        <v>12</v>
      </c>
      <c r="BC247" s="1">
        <f t="shared" si="45"/>
        <v>3.3333333333333335</v>
      </c>
      <c r="BD247" s="1">
        <f t="shared" si="46"/>
        <v>1.1842105263157894</v>
      </c>
      <c r="BE247" s="1">
        <f t="shared" si="47"/>
        <v>1.6513157894736843</v>
      </c>
      <c r="BF247" s="25">
        <f t="shared" si="48"/>
        <v>0.028618421052631578</v>
      </c>
      <c r="BG247" s="26">
        <f t="shared" si="49"/>
        <v>0.08055555555555555</v>
      </c>
      <c r="BH247" s="14"/>
      <c r="BI247" s="14"/>
      <c r="BJ247" s="14"/>
      <c r="BK247" s="14"/>
      <c r="BL247" s="1">
        <f t="shared" si="39"/>
        <v>1.1947702374530758</v>
      </c>
      <c r="BM247" s="1">
        <f t="shared" si="51"/>
        <v>14.37</v>
      </c>
      <c r="BN247" s="1">
        <f t="shared" si="52"/>
        <v>4.25209404542073</v>
      </c>
      <c r="BO247" s="1">
        <f t="shared" si="42"/>
        <v>34.38490221769611</v>
      </c>
      <c r="BP247" s="14"/>
      <c r="BQ247" s="14"/>
      <c r="BR247" s="39"/>
      <c r="BS247" s="14"/>
      <c r="BT247" s="14"/>
      <c r="BU247" s="14"/>
      <c r="BV247" s="16"/>
      <c r="CK247" s="1">
        <f>AO247/28</f>
        <v>1.9285714285714286</v>
      </c>
      <c r="CL247" s="11"/>
      <c r="CM247" s="11"/>
    </row>
  </sheetData>
  <sheetProtection/>
  <printOptions/>
  <pageMargins left="0.75" right="0.75" top="1" bottom="1" header="0.5" footer="0.5"/>
  <pageSetup orientation="portrait" paperSize="3"/>
</worksheet>
</file>

<file path=xl/worksheets/sheet4.xml><?xml version="1.0" encoding="utf-8"?>
<worksheet xmlns="http://schemas.openxmlformats.org/spreadsheetml/2006/main" xmlns:r="http://schemas.openxmlformats.org/officeDocument/2006/relationships">
  <dimension ref="A1:CN28"/>
  <sheetViews>
    <sheetView zoomScalePageLayoutView="0" workbookViewId="0" topLeftCell="A1">
      <selection activeCell="BV1" sqref="BV1:BV16384"/>
    </sheetView>
  </sheetViews>
  <sheetFormatPr defaultColWidth="11.00390625" defaultRowHeight="12.75"/>
  <sheetData>
    <row r="1" spans="1:75" ht="12.75">
      <c r="A1" s="99" t="s">
        <v>364</v>
      </c>
      <c r="BW1" s="99" t="s">
        <v>1130</v>
      </c>
    </row>
    <row r="2" spans="1:91" s="1" customFormat="1" ht="15.75">
      <c r="A2" s="1" t="s">
        <v>231</v>
      </c>
      <c r="B2" s="1" t="s">
        <v>232</v>
      </c>
      <c r="C2" s="1" t="s">
        <v>233</v>
      </c>
      <c r="D2" s="13" t="s">
        <v>234</v>
      </c>
      <c r="E2" s="1" t="s">
        <v>235</v>
      </c>
      <c r="F2" s="1" t="s">
        <v>236</v>
      </c>
      <c r="G2" s="1" t="s">
        <v>237</v>
      </c>
      <c r="H2" s="1" t="s">
        <v>238</v>
      </c>
      <c r="I2" s="1" t="s">
        <v>239</v>
      </c>
      <c r="J2" s="1" t="s">
        <v>240</v>
      </c>
      <c r="K2" s="1" t="s">
        <v>241</v>
      </c>
      <c r="L2" s="1" t="s">
        <v>242</v>
      </c>
      <c r="M2" s="1" t="s">
        <v>243</v>
      </c>
      <c r="N2" s="1" t="s">
        <v>244</v>
      </c>
      <c r="O2" s="1" t="s">
        <v>245</v>
      </c>
      <c r="P2" s="1" t="s">
        <v>246</v>
      </c>
      <c r="Q2" s="1" t="s">
        <v>247</v>
      </c>
      <c r="R2" s="1" t="s">
        <v>248</v>
      </c>
      <c r="S2" s="1" t="s">
        <v>249</v>
      </c>
      <c r="T2" s="1" t="s">
        <v>250</v>
      </c>
      <c r="U2" s="1" t="s">
        <v>251</v>
      </c>
      <c r="V2" s="1" t="s">
        <v>252</v>
      </c>
      <c r="W2" s="1" t="s">
        <v>253</v>
      </c>
      <c r="X2" s="1" t="s">
        <v>254</v>
      </c>
      <c r="Y2" s="1" t="s">
        <v>255</v>
      </c>
      <c r="Z2" s="1" t="s">
        <v>256</v>
      </c>
      <c r="AA2" s="1" t="s">
        <v>257</v>
      </c>
      <c r="AB2" s="1" t="s">
        <v>258</v>
      </c>
      <c r="AC2" s="1" t="s">
        <v>259</v>
      </c>
      <c r="AD2" s="1" t="s">
        <v>260</v>
      </c>
      <c r="AE2" s="1" t="s">
        <v>301</v>
      </c>
      <c r="AF2" s="1" t="s">
        <v>302</v>
      </c>
      <c r="AG2" s="1" t="s">
        <v>303</v>
      </c>
      <c r="AH2" s="1" t="s">
        <v>304</v>
      </c>
      <c r="AI2" s="1" t="s">
        <v>305</v>
      </c>
      <c r="AJ2" s="1" t="s">
        <v>306</v>
      </c>
      <c r="AK2" s="1" t="s">
        <v>307</v>
      </c>
      <c r="AL2" s="1" t="s">
        <v>308</v>
      </c>
      <c r="AM2" s="1" t="s">
        <v>309</v>
      </c>
      <c r="AN2" s="1" t="s">
        <v>310</v>
      </c>
      <c r="AO2" s="100" t="s">
        <v>311</v>
      </c>
      <c r="AP2" s="100" t="s">
        <v>312</v>
      </c>
      <c r="AQ2" s="100" t="s">
        <v>313</v>
      </c>
      <c r="AR2" s="100" t="s">
        <v>314</v>
      </c>
      <c r="AS2" s="100" t="s">
        <v>315</v>
      </c>
      <c r="AT2" s="100" t="s">
        <v>316</v>
      </c>
      <c r="AU2" s="100" t="s">
        <v>317</v>
      </c>
      <c r="AV2" s="100" t="s">
        <v>318</v>
      </c>
      <c r="AW2" s="100" t="s">
        <v>319</v>
      </c>
      <c r="AX2" s="1" t="s">
        <v>320</v>
      </c>
      <c r="AY2" s="1" t="s">
        <v>321</v>
      </c>
      <c r="AZ2" s="1" t="s">
        <v>322</v>
      </c>
      <c r="BA2" s="1" t="s">
        <v>323</v>
      </c>
      <c r="BB2" s="1" t="s">
        <v>324</v>
      </c>
      <c r="BC2" s="1" t="s">
        <v>325</v>
      </c>
      <c r="BD2" s="1" t="s">
        <v>326</v>
      </c>
      <c r="BE2" s="3" t="s">
        <v>327</v>
      </c>
      <c r="BF2" s="4" t="s">
        <v>328</v>
      </c>
      <c r="BG2" s="5" t="s">
        <v>329</v>
      </c>
      <c r="BH2" s="5" t="s">
        <v>330</v>
      </c>
      <c r="BI2" s="6" t="s">
        <v>331</v>
      </c>
      <c r="BJ2" s="5" t="s">
        <v>332</v>
      </c>
      <c r="BK2" s="7" t="s">
        <v>333</v>
      </c>
      <c r="BL2" s="3" t="s">
        <v>334</v>
      </c>
      <c r="BM2" s="3" t="s">
        <v>335</v>
      </c>
      <c r="BN2" s="3" t="s">
        <v>336</v>
      </c>
      <c r="BO2" s="3" t="s">
        <v>337</v>
      </c>
      <c r="BP2" s="8" t="s">
        <v>338</v>
      </c>
      <c r="BQ2" s="8" t="s">
        <v>339</v>
      </c>
      <c r="BR2" s="9" t="s">
        <v>340</v>
      </c>
      <c r="BS2" s="10" t="s">
        <v>341</v>
      </c>
      <c r="BT2" s="10" t="s">
        <v>342</v>
      </c>
      <c r="BU2" s="10" t="s">
        <v>261</v>
      </c>
      <c r="BV2" s="10"/>
      <c r="BW2" s="1" t="s">
        <v>262</v>
      </c>
      <c r="BX2" s="1" t="s">
        <v>263</v>
      </c>
      <c r="BY2" s="1" t="s">
        <v>264</v>
      </c>
      <c r="BZ2" s="1" t="s">
        <v>265</v>
      </c>
      <c r="CA2" s="1" t="s">
        <v>266</v>
      </c>
      <c r="CB2" s="1" t="s">
        <v>267</v>
      </c>
      <c r="CC2" s="1" t="s">
        <v>268</v>
      </c>
      <c r="CD2" s="1" t="s">
        <v>269</v>
      </c>
      <c r="CE2" s="1" t="s">
        <v>270</v>
      </c>
      <c r="CF2" s="1" t="s">
        <v>271</v>
      </c>
      <c r="CG2" s="1" t="s">
        <v>272</v>
      </c>
      <c r="CH2" s="1" t="s">
        <v>273</v>
      </c>
      <c r="CI2" s="1" t="s">
        <v>274</v>
      </c>
      <c r="CJ2" s="1" t="s">
        <v>275</v>
      </c>
      <c r="CK2" s="1" t="s">
        <v>276</v>
      </c>
      <c r="CL2" s="11" t="s">
        <v>277</v>
      </c>
      <c r="CM2" s="11" t="s">
        <v>333</v>
      </c>
    </row>
    <row r="3" spans="1:91" s="1" customFormat="1" ht="13.5">
      <c r="A3" s="30" t="s">
        <v>753</v>
      </c>
      <c r="B3" s="1">
        <v>-8.965</v>
      </c>
      <c r="C3" s="11">
        <v>116.873</v>
      </c>
      <c r="D3" s="1">
        <v>3.6</v>
      </c>
      <c r="E3" s="1">
        <v>3.74</v>
      </c>
      <c r="F3" s="1" t="s">
        <v>754</v>
      </c>
      <c r="G3" s="1">
        <v>68.09</v>
      </c>
      <c r="H3" s="1">
        <v>0.31</v>
      </c>
      <c r="I3" s="1">
        <v>14.17</v>
      </c>
      <c r="J3" s="101"/>
      <c r="K3" s="1">
        <v>6.58688023036084</v>
      </c>
      <c r="L3" s="101"/>
      <c r="M3" s="1">
        <v>0.05</v>
      </c>
      <c r="N3" s="1">
        <v>1.39</v>
      </c>
      <c r="O3" s="1">
        <v>1.98</v>
      </c>
      <c r="P3" s="1">
        <v>4.99</v>
      </c>
      <c r="Q3" s="1">
        <v>0.68</v>
      </c>
      <c r="R3" s="1">
        <v>0.1</v>
      </c>
      <c r="S3" s="1">
        <v>0.93</v>
      </c>
      <c r="U3" s="1">
        <v>100.01</v>
      </c>
      <c r="V3" s="100">
        <v>13</v>
      </c>
      <c r="W3" s="14">
        <v>308</v>
      </c>
      <c r="X3" s="100">
        <v>1.1</v>
      </c>
      <c r="Y3" s="14">
        <v>336</v>
      </c>
      <c r="Z3" s="100">
        <v>61</v>
      </c>
      <c r="AA3" s="1">
        <v>3.15</v>
      </c>
      <c r="AB3" s="100">
        <v>7.2</v>
      </c>
      <c r="AC3" s="1">
        <v>0.91</v>
      </c>
      <c r="AD3" s="1">
        <v>3.95</v>
      </c>
      <c r="AE3" s="1">
        <v>0.86</v>
      </c>
      <c r="AF3" s="1">
        <v>0.398</v>
      </c>
      <c r="AG3" s="1">
        <v>0.92</v>
      </c>
      <c r="AH3" s="1">
        <v>0.15</v>
      </c>
      <c r="AI3" s="1">
        <v>0.85</v>
      </c>
      <c r="AJ3" s="1">
        <v>0.19</v>
      </c>
      <c r="AK3" s="1">
        <v>0.59</v>
      </c>
      <c r="AL3" s="1">
        <v>0.084</v>
      </c>
      <c r="AM3" s="1">
        <v>0.56</v>
      </c>
      <c r="AN3" s="1">
        <v>0.098</v>
      </c>
      <c r="AO3" s="14">
        <v>5</v>
      </c>
      <c r="AP3" s="100">
        <v>5.2</v>
      </c>
      <c r="AQ3" s="14">
        <v>7</v>
      </c>
      <c r="AR3" s="14">
        <v>270</v>
      </c>
      <c r="AS3" s="100">
        <v>9.7</v>
      </c>
      <c r="AT3" s="14">
        <v>67</v>
      </c>
      <c r="AU3" s="14"/>
      <c r="AV3" s="14">
        <v>45</v>
      </c>
      <c r="AW3" s="14">
        <v>5</v>
      </c>
      <c r="AX3" s="100">
        <v>0.4</v>
      </c>
      <c r="AY3" s="1">
        <v>0.49</v>
      </c>
      <c r="AZ3" s="1">
        <v>0.09</v>
      </c>
      <c r="BA3" s="1">
        <v>0.1</v>
      </c>
      <c r="BB3" s="1">
        <v>1.6</v>
      </c>
      <c r="BC3" s="1">
        <f aca="true" t="shared" si="0" ref="BC3:BC25">Y3/AO3</f>
        <v>67.2</v>
      </c>
      <c r="BD3" s="1">
        <f aca="true" t="shared" si="1" ref="BD3:BD25">Y3/Z3</f>
        <v>5.508196721311475</v>
      </c>
      <c r="BE3" s="1">
        <f aca="true" t="shared" si="2" ref="BE3:BE25">W3/Z3</f>
        <v>5.049180327868853</v>
      </c>
      <c r="BF3" s="26">
        <f aca="true" t="shared" si="3" ref="BF3:BF25">X3/Z3</f>
        <v>0.018032786885245903</v>
      </c>
      <c r="BG3" s="26">
        <f aca="true" t="shared" si="4" ref="BG3:BG25">X3/AO3</f>
        <v>0.22000000000000003</v>
      </c>
      <c r="BH3" s="26">
        <f aca="true" t="shared" si="5" ref="BH3:BH9">AY3/Z3</f>
        <v>0.008032786885245901</v>
      </c>
      <c r="BI3" s="1">
        <f aca="true" t="shared" si="6" ref="BI3:BI25">AT3/AP3</f>
        <v>12.884615384615385</v>
      </c>
      <c r="BJ3" s="13">
        <f aca="true" t="shared" si="7" ref="BJ3:BJ25">AT3/AO3</f>
        <v>13.4</v>
      </c>
      <c r="BK3" s="11">
        <v>7.671562781481944</v>
      </c>
      <c r="BL3" s="1">
        <f aca="true" t="shared" si="8" ref="BL3:BL23">((O3/56.079)+(P3/61.979)+(Q3/94.196))/(I3/101.961)</f>
        <v>0.8853227244380861</v>
      </c>
      <c r="BM3" s="1">
        <f aca="true" t="shared" si="9" ref="BM3:BM23">I3/H3</f>
        <v>45.70967741935484</v>
      </c>
      <c r="BN3" s="1">
        <f aca="true" t="shared" si="10" ref="BN3:BN23">K3/N3</f>
        <v>4.738762755655281</v>
      </c>
      <c r="BO3" s="1">
        <f aca="true" t="shared" si="11" ref="BO3:BO23">(N3/40.304)/((N3/40.304)+(0.8*K3/71.8464))*100</f>
        <v>31.983009164110737</v>
      </c>
      <c r="BP3" s="14"/>
      <c r="BQ3" s="14"/>
      <c r="BR3" s="101"/>
      <c r="BS3" s="14"/>
      <c r="BT3" s="14"/>
      <c r="BU3" s="14"/>
      <c r="BV3" s="16"/>
      <c r="BW3" s="1">
        <f>AA3/2.5</f>
        <v>1.26</v>
      </c>
      <c r="BX3" s="1">
        <f>AB3/7.5</f>
        <v>0.9600000000000001</v>
      </c>
      <c r="BY3" s="1">
        <f>AC3/1.32</f>
        <v>0.6893939393939393</v>
      </c>
      <c r="BZ3" s="1">
        <f>AD3/7.4</f>
        <v>0.5337837837837838</v>
      </c>
      <c r="CA3" s="1">
        <f>AE3/2.63</f>
        <v>0.3269961977186312</v>
      </c>
      <c r="CB3" s="1">
        <f>AF3/1.02</f>
        <v>0.39019607843137255</v>
      </c>
      <c r="CC3" s="1">
        <f>AG3/3.68</f>
        <v>0.25</v>
      </c>
      <c r="CD3" s="1">
        <f>AH3/0.67</f>
        <v>0.22388059701492535</v>
      </c>
      <c r="CE3" s="1">
        <f>AI3/4.55</f>
        <v>0.18681318681318682</v>
      </c>
      <c r="CF3" s="1">
        <f>AJ3/1.01</f>
        <v>0.18811881188118812</v>
      </c>
      <c r="CG3" s="1">
        <f>AK3/2.97</f>
        <v>0.19865319865319864</v>
      </c>
      <c r="CH3" s="1">
        <f>AL3/0.456</f>
        <v>0.1842105263157895</v>
      </c>
      <c r="CI3" s="1">
        <f>AM3/3.05</f>
        <v>0.1836065573770492</v>
      </c>
      <c r="CJ3" s="1">
        <f>AN3/0.455</f>
        <v>0.2153846153846154</v>
      </c>
      <c r="CK3" s="1">
        <f>AO3/28</f>
        <v>0.17857142857142858</v>
      </c>
      <c r="CL3" s="11">
        <f>CB3/10^(((17/18)*LOG(CA3))-((1/6)*LOG(BZ3))+((2/9)*LOG(CD3)))</f>
        <v>1.4085492320097996</v>
      </c>
      <c r="CM3" s="11">
        <f>CL3/CI3</f>
        <v>7.671562781481944</v>
      </c>
    </row>
    <row r="4" spans="1:91" s="1" customFormat="1" ht="13.5">
      <c r="A4" s="30" t="s">
        <v>753</v>
      </c>
      <c r="B4" s="1">
        <v>-8.965</v>
      </c>
      <c r="C4" s="11">
        <v>116.873</v>
      </c>
      <c r="D4" s="1">
        <v>3.71</v>
      </c>
      <c r="E4" s="1">
        <v>3.81</v>
      </c>
      <c r="F4" s="1" t="s">
        <v>755</v>
      </c>
      <c r="G4" s="1">
        <v>67.43</v>
      </c>
      <c r="H4" s="1">
        <v>0.29</v>
      </c>
      <c r="I4" s="1">
        <v>14.66</v>
      </c>
      <c r="J4" s="101"/>
      <c r="K4" s="1">
        <v>5.6150454422748135</v>
      </c>
      <c r="L4" s="101"/>
      <c r="M4" s="1">
        <v>0.05</v>
      </c>
      <c r="N4" s="1">
        <v>1.35</v>
      </c>
      <c r="O4" s="1">
        <v>3.6</v>
      </c>
      <c r="P4" s="1">
        <v>4.55</v>
      </c>
      <c r="Q4" s="1">
        <v>0.3</v>
      </c>
      <c r="R4" s="1">
        <v>0.15</v>
      </c>
      <c r="S4" s="1">
        <v>1.45</v>
      </c>
      <c r="U4" s="1">
        <v>100.07</v>
      </c>
      <c r="V4" s="100">
        <v>4</v>
      </c>
      <c r="W4" s="14">
        <v>503</v>
      </c>
      <c r="X4" s="100">
        <v>1.1</v>
      </c>
      <c r="Y4" s="14">
        <v>436</v>
      </c>
      <c r="Z4" s="100">
        <v>61</v>
      </c>
      <c r="AA4" s="1">
        <v>4.65</v>
      </c>
      <c r="AB4" s="100">
        <v>10.1</v>
      </c>
      <c r="AC4" s="1">
        <v>1.27</v>
      </c>
      <c r="AD4" s="1">
        <v>5.59</v>
      </c>
      <c r="AE4" s="1">
        <v>1.17</v>
      </c>
      <c r="AF4" s="1">
        <v>0.473</v>
      </c>
      <c r="AG4" s="1">
        <v>1.23</v>
      </c>
      <c r="AH4" s="1">
        <v>0.18</v>
      </c>
      <c r="AI4" s="1">
        <v>1.06</v>
      </c>
      <c r="AJ4" s="1">
        <v>0.22</v>
      </c>
      <c r="AK4" s="1">
        <v>0.68</v>
      </c>
      <c r="AL4" s="1">
        <v>0.1</v>
      </c>
      <c r="AM4" s="1">
        <v>0.71</v>
      </c>
      <c r="AN4" s="1">
        <v>0.111</v>
      </c>
      <c r="AO4" s="14">
        <v>7</v>
      </c>
      <c r="AP4" s="100">
        <v>4.3</v>
      </c>
      <c r="AQ4" s="14">
        <v>5</v>
      </c>
      <c r="AR4" s="14">
        <v>249</v>
      </c>
      <c r="AS4" s="100">
        <v>8.7</v>
      </c>
      <c r="AT4" s="14">
        <v>50</v>
      </c>
      <c r="AU4" s="14"/>
      <c r="AV4" s="14">
        <v>89</v>
      </c>
      <c r="AW4" s="14">
        <v>5</v>
      </c>
      <c r="AX4" s="100">
        <v>0.1</v>
      </c>
      <c r="AY4" s="1">
        <v>0.53</v>
      </c>
      <c r="AZ4" s="1">
        <v>0.08</v>
      </c>
      <c r="BA4" s="1">
        <v>0.1</v>
      </c>
      <c r="BB4" s="1">
        <v>1.5</v>
      </c>
      <c r="BC4" s="1">
        <f t="shared" si="0"/>
        <v>62.285714285714285</v>
      </c>
      <c r="BD4" s="1">
        <f t="shared" si="1"/>
        <v>7.147540983606557</v>
      </c>
      <c r="BE4" s="1">
        <f t="shared" si="2"/>
        <v>8.245901639344263</v>
      </c>
      <c r="BF4" s="26">
        <f t="shared" si="3"/>
        <v>0.018032786885245903</v>
      </c>
      <c r="BG4" s="26">
        <f t="shared" si="4"/>
        <v>0.15714285714285717</v>
      </c>
      <c r="BH4" s="26">
        <f t="shared" si="5"/>
        <v>0.008688524590163935</v>
      </c>
      <c r="BI4" s="1">
        <f t="shared" si="6"/>
        <v>11.627906976744187</v>
      </c>
      <c r="BJ4" s="13">
        <f t="shared" si="7"/>
        <v>7.142857142857143</v>
      </c>
      <c r="BK4" s="11">
        <v>5.471056644253564</v>
      </c>
      <c r="BL4" s="1">
        <f t="shared" si="8"/>
        <v>0.9792148322620269</v>
      </c>
      <c r="BM4" s="1">
        <f t="shared" si="9"/>
        <v>50.55172413793104</v>
      </c>
      <c r="BN4" s="1">
        <f t="shared" si="10"/>
        <v>4.159292920203566</v>
      </c>
      <c r="BO4" s="1">
        <f t="shared" si="11"/>
        <v>34.884460509602086</v>
      </c>
      <c r="BP4" s="14"/>
      <c r="BQ4" s="14"/>
      <c r="BR4" s="101"/>
      <c r="BS4" s="14"/>
      <c r="BT4" s="14"/>
      <c r="BU4" s="14"/>
      <c r="BV4" s="16"/>
      <c r="BW4" s="1">
        <f>AA4/2.5</f>
        <v>1.86</v>
      </c>
      <c r="BX4" s="1">
        <f>AB4/7.5</f>
        <v>1.3466666666666667</v>
      </c>
      <c r="BY4" s="1">
        <f>AC4/1.32</f>
        <v>0.962121212121212</v>
      </c>
      <c r="BZ4" s="1">
        <f>AD4/7.4</f>
        <v>0.7554054054054054</v>
      </c>
      <c r="CA4" s="1">
        <f>AE4/2.63</f>
        <v>0.4448669201520912</v>
      </c>
      <c r="CB4" s="1">
        <f>AF4/1.02</f>
        <v>0.4637254901960784</v>
      </c>
      <c r="CC4" s="1">
        <f>AG4/3.68</f>
        <v>0.3342391304347826</v>
      </c>
      <c r="CD4" s="1">
        <f>AH4/0.67</f>
        <v>0.26865671641791045</v>
      </c>
      <c r="CE4" s="1">
        <f>AI4/4.55</f>
        <v>0.232967032967033</v>
      </c>
      <c r="CF4" s="1">
        <f>AJ4/1.01</f>
        <v>0.21782178217821782</v>
      </c>
      <c r="CG4" s="1">
        <f>AK4/2.97</f>
        <v>0.22895622895622897</v>
      </c>
      <c r="CH4" s="1">
        <f>AL4/0.456</f>
        <v>0.2192982456140351</v>
      </c>
      <c r="CI4" s="1">
        <f>AM4/3.05</f>
        <v>0.23278688524590163</v>
      </c>
      <c r="CJ4" s="1">
        <f>AN4/0.455</f>
        <v>0.24395604395604395</v>
      </c>
      <c r="CK4" s="1">
        <f>AO4/28</f>
        <v>0.25</v>
      </c>
      <c r="CL4" s="11">
        <f>CB4/10^(((17/18)*LOG(CA4))-((1/6)*LOG(BZ4))+((2/9)*LOG(CD4)))</f>
        <v>1.2735902352196822</v>
      </c>
      <c r="CM4" s="11">
        <f>CL4/CI4</f>
        <v>5.471056644253564</v>
      </c>
    </row>
    <row r="5" spans="1:91" s="1" customFormat="1" ht="13.5">
      <c r="A5" s="30" t="s">
        <v>753</v>
      </c>
      <c r="B5" s="1">
        <v>-8.965</v>
      </c>
      <c r="C5" s="11">
        <v>116.873</v>
      </c>
      <c r="D5" s="1">
        <v>3.64</v>
      </c>
      <c r="E5" s="1">
        <v>3.82</v>
      </c>
      <c r="F5" s="1" t="s">
        <v>756</v>
      </c>
      <c r="G5" s="1">
        <v>65.98</v>
      </c>
      <c r="H5" s="1">
        <v>0.31</v>
      </c>
      <c r="I5" s="1">
        <v>16.53</v>
      </c>
      <c r="J5" s="101"/>
      <c r="K5" s="1">
        <v>3.410420228561145</v>
      </c>
      <c r="L5" s="101"/>
      <c r="M5" s="1">
        <v>0.06</v>
      </c>
      <c r="N5" s="1">
        <v>1.28</v>
      </c>
      <c r="O5" s="1">
        <v>4.22</v>
      </c>
      <c r="P5" s="1">
        <v>4.89</v>
      </c>
      <c r="Q5" s="1">
        <v>0.5</v>
      </c>
      <c r="R5" s="1">
        <v>0.18</v>
      </c>
      <c r="S5" s="1">
        <v>0.91</v>
      </c>
      <c r="U5" s="1">
        <v>98.65</v>
      </c>
      <c r="V5" s="100">
        <v>10</v>
      </c>
      <c r="W5" s="14">
        <v>565</v>
      </c>
      <c r="X5" s="100">
        <v>0.9</v>
      </c>
      <c r="Y5" s="14">
        <v>496</v>
      </c>
      <c r="Z5" s="100">
        <v>59</v>
      </c>
      <c r="AA5" s="1">
        <v>6.48</v>
      </c>
      <c r="AB5" s="14">
        <v>15</v>
      </c>
      <c r="AC5" s="1">
        <v>1.9</v>
      </c>
      <c r="AD5" s="1">
        <v>8.58</v>
      </c>
      <c r="AE5" s="1">
        <v>1.83</v>
      </c>
      <c r="AF5" s="1">
        <v>0.614</v>
      </c>
      <c r="AG5" s="1">
        <v>1.82</v>
      </c>
      <c r="AH5" s="1">
        <v>0.27</v>
      </c>
      <c r="AI5" s="1">
        <v>1.5</v>
      </c>
      <c r="AJ5" s="1">
        <v>0.31</v>
      </c>
      <c r="AK5" s="1">
        <v>0.94</v>
      </c>
      <c r="AL5" s="1">
        <v>0.145</v>
      </c>
      <c r="AM5" s="1">
        <v>1</v>
      </c>
      <c r="AN5" s="1">
        <v>0.175</v>
      </c>
      <c r="AO5" s="14">
        <v>9</v>
      </c>
      <c r="AP5" s="100">
        <v>4.3</v>
      </c>
      <c r="AQ5" s="14">
        <v>4</v>
      </c>
      <c r="AR5" s="14">
        <v>161</v>
      </c>
      <c r="AS5" s="100">
        <v>6.4</v>
      </c>
      <c r="AT5" s="14">
        <v>38</v>
      </c>
      <c r="AU5" s="14">
        <v>262</v>
      </c>
      <c r="AV5" s="14">
        <v>166</v>
      </c>
      <c r="AW5" s="14">
        <v>9</v>
      </c>
      <c r="AX5" s="100">
        <v>0.4</v>
      </c>
      <c r="AY5" s="1">
        <v>1.3</v>
      </c>
      <c r="AZ5" s="1">
        <v>0.26</v>
      </c>
      <c r="BA5" s="1">
        <v>0.09</v>
      </c>
      <c r="BB5" s="1">
        <v>2</v>
      </c>
      <c r="BC5" s="1">
        <f t="shared" si="0"/>
        <v>55.111111111111114</v>
      </c>
      <c r="BD5" s="1">
        <f t="shared" si="1"/>
        <v>8.40677966101695</v>
      </c>
      <c r="BE5" s="1">
        <f t="shared" si="2"/>
        <v>9.576271186440678</v>
      </c>
      <c r="BF5" s="26">
        <f t="shared" si="3"/>
        <v>0.015254237288135594</v>
      </c>
      <c r="BG5" s="26">
        <f t="shared" si="4"/>
        <v>0.1</v>
      </c>
      <c r="BH5" s="26">
        <f t="shared" si="5"/>
        <v>0.022033898305084745</v>
      </c>
      <c r="BI5" s="1">
        <f t="shared" si="6"/>
        <v>8.837209302325581</v>
      </c>
      <c r="BJ5" s="13">
        <f t="shared" si="7"/>
        <v>4.222222222222222</v>
      </c>
      <c r="BK5" s="11">
        <v>3.2437342325557834</v>
      </c>
      <c r="BL5" s="1">
        <f t="shared" si="8"/>
        <v>0.9835674797687177</v>
      </c>
      <c r="BM5" s="1">
        <f t="shared" si="9"/>
        <v>53.322580645161295</v>
      </c>
      <c r="BN5" s="1">
        <f t="shared" si="10"/>
        <v>2.6643908035633945</v>
      </c>
      <c r="BO5" s="1">
        <f t="shared" si="11"/>
        <v>45.543058616611354</v>
      </c>
      <c r="BP5" s="14"/>
      <c r="BQ5" s="14"/>
      <c r="BR5" s="101"/>
      <c r="BS5" s="14"/>
      <c r="BT5" s="14"/>
      <c r="BU5" s="14"/>
      <c r="BV5" s="16"/>
      <c r="BW5" s="1">
        <f>AA5/2.5</f>
        <v>2.592</v>
      </c>
      <c r="BX5" s="1">
        <f>AB5/7.5</f>
        <v>2</v>
      </c>
      <c r="BY5" s="1">
        <f>AC5/1.32</f>
        <v>1.4393939393939392</v>
      </c>
      <c r="BZ5" s="1">
        <f>AD5/7.4</f>
        <v>1.1594594594594594</v>
      </c>
      <c r="CA5" s="1">
        <f>AE5/2.63</f>
        <v>0.6958174904942966</v>
      </c>
      <c r="CB5" s="1">
        <f>AF5/1.02</f>
        <v>0.6019607843137255</v>
      </c>
      <c r="CC5" s="1">
        <f>AG5/3.68</f>
        <v>0.4945652173913043</v>
      </c>
      <c r="CD5" s="1">
        <f>AH5/0.67</f>
        <v>0.40298507462686567</v>
      </c>
      <c r="CE5" s="1">
        <f>AI5/4.55</f>
        <v>0.32967032967032966</v>
      </c>
      <c r="CF5" s="1">
        <f>AJ5/1.01</f>
        <v>0.3069306930693069</v>
      </c>
      <c r="CG5" s="1">
        <f>AK5/2.97</f>
        <v>0.31649831649831645</v>
      </c>
      <c r="CH5" s="1">
        <f>AL5/0.456</f>
        <v>0.31798245614035087</v>
      </c>
      <c r="CI5" s="1">
        <f>AM5/3.05</f>
        <v>0.3278688524590164</v>
      </c>
      <c r="CJ5" s="1">
        <f>AN5/0.455</f>
        <v>0.3846153846153846</v>
      </c>
      <c r="CK5" s="1">
        <f>AO5/28</f>
        <v>0.32142857142857145</v>
      </c>
      <c r="CL5" s="11">
        <f>CB5/10^(((17/18)*LOG(CA5))-((1/6)*LOG(BZ5))+((2/9)*LOG(CD5)))</f>
        <v>1.0635194205100933</v>
      </c>
      <c r="CM5" s="11">
        <f>CL5/CI5</f>
        <v>3.2437342325557843</v>
      </c>
    </row>
    <row r="6" spans="1:91" s="1" customFormat="1" ht="13.5">
      <c r="A6" s="30" t="s">
        <v>753</v>
      </c>
      <c r="B6" s="1">
        <v>-8.965</v>
      </c>
      <c r="C6" s="11">
        <v>116.873</v>
      </c>
      <c r="D6" s="1">
        <v>3.64</v>
      </c>
      <c r="E6" s="1">
        <v>3.82</v>
      </c>
      <c r="F6" s="1" t="s">
        <v>757</v>
      </c>
      <c r="G6" s="1">
        <v>67.76</v>
      </c>
      <c r="H6" s="1">
        <v>0.3</v>
      </c>
      <c r="I6" s="1">
        <v>16.08</v>
      </c>
      <c r="J6" s="101"/>
      <c r="K6" s="1">
        <v>3.1674615315396384</v>
      </c>
      <c r="L6" s="101"/>
      <c r="M6" s="1">
        <v>0.05</v>
      </c>
      <c r="N6" s="1">
        <v>1.39</v>
      </c>
      <c r="O6" s="1">
        <v>3.58</v>
      </c>
      <c r="P6" s="1">
        <v>5.01</v>
      </c>
      <c r="Q6" s="1">
        <v>0.75</v>
      </c>
      <c r="R6" s="1">
        <v>0.2</v>
      </c>
      <c r="S6" s="1">
        <v>0.7</v>
      </c>
      <c r="U6" s="1">
        <v>99.34</v>
      </c>
      <c r="V6" s="100">
        <v>16</v>
      </c>
      <c r="W6" s="14">
        <v>680</v>
      </c>
      <c r="X6" s="100">
        <v>1.3</v>
      </c>
      <c r="Y6" s="14">
        <v>446</v>
      </c>
      <c r="Z6" s="100">
        <v>63</v>
      </c>
      <c r="AA6" s="1">
        <v>8</v>
      </c>
      <c r="AB6" s="14">
        <v>18</v>
      </c>
      <c r="AC6" s="1">
        <v>2.19</v>
      </c>
      <c r="AD6" s="1">
        <v>9.48</v>
      </c>
      <c r="AE6" s="1">
        <v>1.97</v>
      </c>
      <c r="AF6" s="1">
        <v>0.613</v>
      </c>
      <c r="AG6" s="1">
        <v>1.91</v>
      </c>
      <c r="AH6" s="1">
        <v>0.28</v>
      </c>
      <c r="AI6" s="1">
        <v>1.62</v>
      </c>
      <c r="AJ6" s="1">
        <v>0.33</v>
      </c>
      <c r="AK6" s="1">
        <v>1.04</v>
      </c>
      <c r="AL6" s="1">
        <v>0.165</v>
      </c>
      <c r="AM6" s="1">
        <v>1.14</v>
      </c>
      <c r="AN6" s="1">
        <v>0.202</v>
      </c>
      <c r="AO6" s="14">
        <v>10</v>
      </c>
      <c r="AP6" s="100">
        <v>4.4</v>
      </c>
      <c r="AQ6" s="14">
        <v>4</v>
      </c>
      <c r="AR6" s="14">
        <v>123</v>
      </c>
      <c r="AS6" s="100">
        <v>6.8</v>
      </c>
      <c r="AT6" s="14">
        <v>37</v>
      </c>
      <c r="AU6" s="14">
        <v>252</v>
      </c>
      <c r="AV6" s="14">
        <v>38</v>
      </c>
      <c r="AW6" s="14">
        <v>6</v>
      </c>
      <c r="AX6" s="100">
        <v>0.5</v>
      </c>
      <c r="AY6" s="1">
        <v>2.12</v>
      </c>
      <c r="AZ6" s="1">
        <v>0.55</v>
      </c>
      <c r="BA6" s="1">
        <v>0.16</v>
      </c>
      <c r="BB6" s="1">
        <v>2.5</v>
      </c>
      <c r="BC6" s="1">
        <f t="shared" si="0"/>
        <v>44.6</v>
      </c>
      <c r="BD6" s="1">
        <f t="shared" si="1"/>
        <v>7.079365079365079</v>
      </c>
      <c r="BE6" s="1">
        <f t="shared" si="2"/>
        <v>10.793650793650794</v>
      </c>
      <c r="BF6" s="26">
        <f t="shared" si="3"/>
        <v>0.020634920634920634</v>
      </c>
      <c r="BG6" s="26">
        <f t="shared" si="4"/>
        <v>0.13</v>
      </c>
      <c r="BH6" s="26">
        <f t="shared" si="5"/>
        <v>0.03365079365079365</v>
      </c>
      <c r="BI6" s="1">
        <f t="shared" si="6"/>
        <v>8.409090909090908</v>
      </c>
      <c r="BJ6" s="13">
        <f t="shared" si="7"/>
        <v>3.7</v>
      </c>
      <c r="BK6" s="11">
        <v>2.672429986565701</v>
      </c>
      <c r="BL6" s="1">
        <f t="shared" si="8"/>
        <v>0.9678335059006119</v>
      </c>
      <c r="BM6" s="1">
        <f t="shared" si="9"/>
        <v>53.599999999999994</v>
      </c>
      <c r="BN6" s="1">
        <f t="shared" si="10"/>
        <v>2.278749303265927</v>
      </c>
      <c r="BO6" s="1">
        <f t="shared" si="11"/>
        <v>49.439938358254516</v>
      </c>
      <c r="BP6" s="14"/>
      <c r="BQ6" s="14"/>
      <c r="BR6" s="101"/>
      <c r="BS6" s="14"/>
      <c r="BT6" s="14"/>
      <c r="BU6" s="14"/>
      <c r="BV6" s="16"/>
      <c r="BW6" s="1">
        <f>AA6/2.5</f>
        <v>3.2</v>
      </c>
      <c r="BX6" s="1">
        <f>AB6/7.5</f>
        <v>2.4</v>
      </c>
      <c r="BY6" s="1">
        <f>AC6/1.32</f>
        <v>1.659090909090909</v>
      </c>
      <c r="BZ6" s="1">
        <f>AD6/7.4</f>
        <v>1.281081081081081</v>
      </c>
      <c r="CA6" s="1">
        <f>AE6/2.63</f>
        <v>0.7490494296577948</v>
      </c>
      <c r="CB6" s="1">
        <f>AF6/1.02</f>
        <v>0.6009803921568627</v>
      </c>
      <c r="CC6" s="1">
        <f>AG6/3.68</f>
        <v>0.5190217391304347</v>
      </c>
      <c r="CD6" s="1">
        <f>AH6/0.67</f>
        <v>0.41791044776119407</v>
      </c>
      <c r="CE6" s="1">
        <f>AI6/4.55</f>
        <v>0.35604395604395606</v>
      </c>
      <c r="CF6" s="1">
        <f>AJ6/1.01</f>
        <v>0.32673267326732675</v>
      </c>
      <c r="CG6" s="1">
        <f>AK6/2.97</f>
        <v>0.3501683501683502</v>
      </c>
      <c r="CH6" s="1">
        <f>AL6/0.456</f>
        <v>0.3618421052631579</v>
      </c>
      <c r="CI6" s="1">
        <f>AM6/3.05</f>
        <v>0.3737704918032787</v>
      </c>
      <c r="CJ6" s="1">
        <f>AN6/0.455</f>
        <v>0.443956043956044</v>
      </c>
      <c r="CK6" s="1">
        <f>AO6/28</f>
        <v>0.35714285714285715</v>
      </c>
      <c r="CL6" s="11">
        <f>CB6/10^(((17/18)*LOG(CA6))-((1/6)*LOG(BZ6))+((2/9)*LOG(CD6)))</f>
        <v>0.9988754703884914</v>
      </c>
      <c r="CM6" s="11">
        <f>CL6/CI6</f>
        <v>2.672429986565701</v>
      </c>
    </row>
    <row r="7" spans="1:91" s="1" customFormat="1" ht="13.5">
      <c r="A7" s="30" t="s">
        <v>753</v>
      </c>
      <c r="B7" s="1">
        <v>-8.965</v>
      </c>
      <c r="C7" s="11">
        <v>116.873</v>
      </c>
      <c r="D7" s="1">
        <v>3.64</v>
      </c>
      <c r="E7" s="1">
        <v>3.82</v>
      </c>
      <c r="F7" s="1" t="s">
        <v>758</v>
      </c>
      <c r="G7" s="1">
        <v>67.72</v>
      </c>
      <c r="H7" s="1">
        <v>0.28</v>
      </c>
      <c r="I7" s="1">
        <v>15.96</v>
      </c>
      <c r="J7" s="101"/>
      <c r="K7" s="1">
        <v>3.986322325204715</v>
      </c>
      <c r="L7" s="101"/>
      <c r="M7" s="1">
        <v>0.05</v>
      </c>
      <c r="N7" s="1">
        <v>1.17</v>
      </c>
      <c r="O7" s="1">
        <v>3.41</v>
      </c>
      <c r="P7" s="1">
        <v>5.12</v>
      </c>
      <c r="Q7" s="1">
        <v>0.51</v>
      </c>
      <c r="R7" s="1">
        <v>0.13</v>
      </c>
      <c r="S7" s="1">
        <v>1.75</v>
      </c>
      <c r="U7" s="1">
        <v>100.53</v>
      </c>
      <c r="V7" s="100">
        <v>12</v>
      </c>
      <c r="W7" s="14">
        <v>525</v>
      </c>
      <c r="X7" s="100">
        <v>1.7</v>
      </c>
      <c r="Y7" s="14">
        <v>429</v>
      </c>
      <c r="Z7" s="100">
        <v>65</v>
      </c>
      <c r="AA7" s="1">
        <v>5.33</v>
      </c>
      <c r="AB7" s="14">
        <v>11.7</v>
      </c>
      <c r="AC7" s="1">
        <v>1.39</v>
      </c>
      <c r="AD7" s="1">
        <v>6.06</v>
      </c>
      <c r="AE7" s="1">
        <v>1.4</v>
      </c>
      <c r="AF7" s="1">
        <v>0.478</v>
      </c>
      <c r="AG7" s="1">
        <v>1.22</v>
      </c>
      <c r="AH7" s="1">
        <v>0.2</v>
      </c>
      <c r="AI7" s="1">
        <v>1.16</v>
      </c>
      <c r="AJ7" s="1">
        <v>0.25</v>
      </c>
      <c r="AK7" s="1">
        <v>0.74</v>
      </c>
      <c r="AL7" s="1">
        <v>0.122</v>
      </c>
      <c r="AM7" s="1">
        <v>0.82</v>
      </c>
      <c r="AN7" s="1">
        <v>0.137</v>
      </c>
      <c r="AO7" s="14">
        <v>7</v>
      </c>
      <c r="AP7" s="100">
        <v>3.7</v>
      </c>
      <c r="AQ7" s="14">
        <v>6</v>
      </c>
      <c r="AR7" s="14">
        <v>269</v>
      </c>
      <c r="AS7" s="100">
        <v>5.3</v>
      </c>
      <c r="AT7" s="14">
        <v>40</v>
      </c>
      <c r="AU7" s="14"/>
      <c r="AV7" s="14">
        <v>87</v>
      </c>
      <c r="AW7" s="14">
        <v>5</v>
      </c>
      <c r="AX7" s="100">
        <v>0.3</v>
      </c>
      <c r="AY7" s="1">
        <v>1.64</v>
      </c>
      <c r="AZ7" s="1">
        <v>0.27</v>
      </c>
      <c r="BA7" s="1">
        <v>0.2</v>
      </c>
      <c r="BB7" s="1">
        <v>1.9</v>
      </c>
      <c r="BC7" s="1">
        <f t="shared" si="0"/>
        <v>61.285714285714285</v>
      </c>
      <c r="BD7" s="1">
        <f t="shared" si="1"/>
        <v>6.6</v>
      </c>
      <c r="BE7" s="1">
        <f t="shared" si="2"/>
        <v>8.076923076923077</v>
      </c>
      <c r="BF7" s="26">
        <f t="shared" si="3"/>
        <v>0.026153846153846153</v>
      </c>
      <c r="BG7" s="26">
        <f t="shared" si="4"/>
        <v>0.24285714285714285</v>
      </c>
      <c r="BH7" s="26">
        <f t="shared" si="5"/>
        <v>0.02523076923076923</v>
      </c>
      <c r="BI7" s="1">
        <f t="shared" si="6"/>
        <v>10.81081081081081</v>
      </c>
      <c r="BJ7" s="13">
        <f t="shared" si="7"/>
        <v>5.714285714285714</v>
      </c>
      <c r="BK7" s="11">
        <v>4.000788087731833</v>
      </c>
      <c r="BL7" s="1">
        <f t="shared" si="8"/>
        <v>0.9508051320618747</v>
      </c>
      <c r="BM7" s="1">
        <f t="shared" si="9"/>
        <v>57</v>
      </c>
      <c r="BN7" s="1">
        <f t="shared" si="10"/>
        <v>3.407113098465569</v>
      </c>
      <c r="BO7" s="1">
        <f t="shared" si="11"/>
        <v>39.54064967198756</v>
      </c>
      <c r="BP7" s="14"/>
      <c r="BQ7" s="14"/>
      <c r="BR7" s="101"/>
      <c r="BS7" s="14"/>
      <c r="BT7" s="14"/>
      <c r="BU7" s="14"/>
      <c r="BV7" s="16"/>
      <c r="BW7" s="1">
        <f>AA7/2.5</f>
        <v>2.132</v>
      </c>
      <c r="BX7" s="1">
        <f>AB7/7.5</f>
        <v>1.5599999999999998</v>
      </c>
      <c r="BY7" s="1">
        <f>AC7/1.32</f>
        <v>1.053030303030303</v>
      </c>
      <c r="BZ7" s="1">
        <f>AD7/7.4</f>
        <v>0.8189189189189189</v>
      </c>
      <c r="CA7" s="1">
        <f>AE7/2.63</f>
        <v>0.532319391634981</v>
      </c>
      <c r="CB7" s="1">
        <f>AF7/1.02</f>
        <v>0.46862745098039216</v>
      </c>
      <c r="CC7" s="1">
        <f>AG7/3.68</f>
        <v>0.33152173913043476</v>
      </c>
      <c r="CD7" s="1">
        <f>AH7/0.67</f>
        <v>0.29850746268656714</v>
      </c>
      <c r="CE7" s="1">
        <f>AI7/4.55</f>
        <v>0.2549450549450549</v>
      </c>
      <c r="CF7" s="1">
        <f>AJ7/1.01</f>
        <v>0.24752475247524752</v>
      </c>
      <c r="CG7" s="1">
        <f>AK7/2.97</f>
        <v>0.24915824915824913</v>
      </c>
      <c r="CH7" s="1">
        <f>AL7/0.456</f>
        <v>0.2675438596491228</v>
      </c>
      <c r="CI7" s="1">
        <f>AM7/3.05</f>
        <v>0.26885245901639343</v>
      </c>
      <c r="CJ7" s="1">
        <f>AN7/0.455</f>
        <v>0.30109890109890114</v>
      </c>
      <c r="CK7" s="1">
        <f>AO7/28</f>
        <v>0.25</v>
      </c>
      <c r="CL7" s="11">
        <f>CB7/10^(((17/18)*LOG(CA7))-((1/6)*LOG(BZ7))+((2/9)*LOG(CD7)))</f>
        <v>1.0756217153901977</v>
      </c>
      <c r="CM7" s="11">
        <f>CL7/CI7</f>
        <v>4.000788087731833</v>
      </c>
    </row>
    <row r="8" spans="1:92" s="1" customFormat="1" ht="13.5">
      <c r="A8" s="113" t="s">
        <v>759</v>
      </c>
      <c r="B8" s="1">
        <v>-8.965</v>
      </c>
      <c r="C8" s="118">
        <v>116.98</v>
      </c>
      <c r="D8" s="116">
        <v>3.7</v>
      </c>
      <c r="E8" s="116">
        <v>4</v>
      </c>
      <c r="F8" s="113" t="s">
        <v>760</v>
      </c>
      <c r="G8" s="1">
        <v>56.48096088761258</v>
      </c>
      <c r="H8" s="1">
        <v>0.8085209125016116</v>
      </c>
      <c r="I8" s="1">
        <v>19.1314948386745</v>
      </c>
      <c r="J8" s="101"/>
      <c r="K8" s="114">
        <v>7.618436951108501</v>
      </c>
      <c r="L8" s="101"/>
      <c r="M8" s="1">
        <v>0.16800434545488035</v>
      </c>
      <c r="N8" s="1">
        <v>3.937601846598758</v>
      </c>
      <c r="O8" s="1">
        <v>7.885703964788446</v>
      </c>
      <c r="P8" s="1">
        <v>3.391587723870397</v>
      </c>
      <c r="Q8" s="1">
        <v>0.3045078761369706</v>
      </c>
      <c r="R8" s="1">
        <v>0.1438537207957413</v>
      </c>
      <c r="S8" s="1">
        <v>3.77</v>
      </c>
      <c r="T8" s="115"/>
      <c r="U8" s="1">
        <v>99.99</v>
      </c>
      <c r="V8" s="100">
        <v>4.4</v>
      </c>
      <c r="W8" s="14">
        <v>204</v>
      </c>
      <c r="X8" s="100">
        <v>2.2</v>
      </c>
      <c r="Y8" s="100">
        <v>423.7</v>
      </c>
      <c r="Z8" s="100">
        <v>38.1</v>
      </c>
      <c r="AA8" s="14">
        <v>2</v>
      </c>
      <c r="AB8" s="14">
        <v>11</v>
      </c>
      <c r="AC8" s="113"/>
      <c r="AD8" s="14">
        <v>7</v>
      </c>
      <c r="AE8" s="103"/>
      <c r="AF8" s="103"/>
      <c r="AG8" s="113"/>
      <c r="AH8" s="113"/>
      <c r="AI8" s="113"/>
      <c r="AJ8" s="113"/>
      <c r="AK8" s="113"/>
      <c r="AL8" s="113"/>
      <c r="AM8" s="113"/>
      <c r="AN8" s="113"/>
      <c r="AO8" s="100">
        <v>15.9</v>
      </c>
      <c r="AP8" s="100">
        <v>16.8</v>
      </c>
      <c r="AQ8" s="14">
        <v>120</v>
      </c>
      <c r="AR8" s="14">
        <v>401</v>
      </c>
      <c r="AS8" s="100"/>
      <c r="AT8" s="14">
        <v>173</v>
      </c>
      <c r="AU8" s="14">
        <v>48</v>
      </c>
      <c r="AV8" s="14">
        <v>79</v>
      </c>
      <c r="AW8" s="100">
        <v>3.7</v>
      </c>
      <c r="AY8" s="1">
        <v>0.3</v>
      </c>
      <c r="AZ8" s="113"/>
      <c r="BA8" s="113"/>
      <c r="BB8" s="113"/>
      <c r="BC8" s="13">
        <f t="shared" si="0"/>
        <v>26.647798742138363</v>
      </c>
      <c r="BD8" s="1">
        <f t="shared" si="1"/>
        <v>11.120734908136482</v>
      </c>
      <c r="BE8" s="13">
        <f t="shared" si="2"/>
        <v>5.354330708661417</v>
      </c>
      <c r="BF8" s="26">
        <f t="shared" si="3"/>
        <v>0.05774278215223097</v>
      </c>
      <c r="BG8" s="26">
        <f t="shared" si="4"/>
        <v>0.13836477987421383</v>
      </c>
      <c r="BH8" s="26">
        <f t="shared" si="5"/>
        <v>0.007874015748031496</v>
      </c>
      <c r="BI8" s="13">
        <f t="shared" si="6"/>
        <v>10.297619047619047</v>
      </c>
      <c r="BJ8" s="13">
        <f t="shared" si="7"/>
        <v>10.880503144654087</v>
      </c>
      <c r="BK8" s="14"/>
      <c r="BL8" s="1">
        <f t="shared" si="8"/>
        <v>1.0582865457784463</v>
      </c>
      <c r="BM8" s="1">
        <f t="shared" si="9"/>
        <v>23.662337662337663</v>
      </c>
      <c r="BN8" s="1">
        <f t="shared" si="10"/>
        <v>1.9347910855154626</v>
      </c>
      <c r="BO8" s="1">
        <f t="shared" si="11"/>
        <v>53.52474336208848</v>
      </c>
      <c r="BP8" s="104">
        <v>0.703981</v>
      </c>
      <c r="BQ8" s="104">
        <v>0.512958</v>
      </c>
      <c r="BR8" s="105">
        <f>((BQ8/0.512638)-1)*10000</f>
        <v>6.242221606669318</v>
      </c>
      <c r="BS8" s="11">
        <v>18.645</v>
      </c>
      <c r="BT8" s="11">
        <v>15.622</v>
      </c>
      <c r="BU8" s="11">
        <v>38.853</v>
      </c>
      <c r="BV8" s="103"/>
      <c r="BW8" s="1">
        <f>AA8/2.5</f>
        <v>0.8</v>
      </c>
      <c r="BX8" s="1">
        <f>AB8/7.5</f>
        <v>1.4666666666666666</v>
      </c>
      <c r="BZ8" s="1">
        <f>AD8/7.4</f>
        <v>0.9459459459459459</v>
      </c>
      <c r="CK8" s="1">
        <f>AO8/28</f>
        <v>0.5678571428571428</v>
      </c>
      <c r="CL8" s="11"/>
      <c r="CM8" s="11"/>
      <c r="CN8" s="103"/>
    </row>
    <row r="9" spans="1:92" s="1" customFormat="1" ht="13.5">
      <c r="A9" s="113" t="s">
        <v>759</v>
      </c>
      <c r="B9" s="1">
        <v>-8.965</v>
      </c>
      <c r="C9" s="118">
        <v>116.98</v>
      </c>
      <c r="D9" s="1">
        <v>3.71</v>
      </c>
      <c r="E9" s="1">
        <v>3.81</v>
      </c>
      <c r="F9" s="113" t="s">
        <v>761</v>
      </c>
      <c r="G9" s="1">
        <v>68.22106258787835</v>
      </c>
      <c r="H9" s="1">
        <v>0.3335746133353068</v>
      </c>
      <c r="I9" s="1">
        <v>16.911222063938432</v>
      </c>
      <c r="J9" s="101"/>
      <c r="K9" s="114">
        <v>2.9107018061647207</v>
      </c>
      <c r="L9" s="101"/>
      <c r="M9" s="1">
        <v>0.060649929697328506</v>
      </c>
      <c r="N9" s="1">
        <v>1.3140818101087846</v>
      </c>
      <c r="O9" s="1">
        <v>4.41733654628876</v>
      </c>
      <c r="P9" s="1">
        <v>4.841886054170059</v>
      </c>
      <c r="Q9" s="1">
        <v>0.7783407644490492</v>
      </c>
      <c r="R9" s="1">
        <v>0.1617331458595427</v>
      </c>
      <c r="S9" s="1">
        <v>0.41</v>
      </c>
      <c r="T9" s="115"/>
      <c r="U9" s="1">
        <v>99.6</v>
      </c>
      <c r="V9" s="100">
        <v>16.1</v>
      </c>
      <c r="W9" s="14">
        <v>593</v>
      </c>
      <c r="X9" s="100">
        <v>3.2</v>
      </c>
      <c r="Y9" s="100">
        <v>557.6</v>
      </c>
      <c r="Z9" s="100">
        <v>68.6</v>
      </c>
      <c r="AA9" s="14">
        <v>4</v>
      </c>
      <c r="AB9" s="14">
        <v>17</v>
      </c>
      <c r="AC9" s="113"/>
      <c r="AD9" s="14">
        <v>6</v>
      </c>
      <c r="AE9" s="103"/>
      <c r="AF9" s="103"/>
      <c r="AG9" s="113"/>
      <c r="AH9" s="113"/>
      <c r="AI9" s="113"/>
      <c r="AJ9" s="113"/>
      <c r="AK9" s="113"/>
      <c r="AL9" s="113"/>
      <c r="AM9" s="113"/>
      <c r="AN9" s="113"/>
      <c r="AO9" s="100">
        <v>8.8</v>
      </c>
      <c r="AP9" s="100">
        <v>4.9</v>
      </c>
      <c r="AQ9" s="14">
        <v>0</v>
      </c>
      <c r="AR9" s="14">
        <v>0</v>
      </c>
      <c r="AS9" s="100"/>
      <c r="AT9" s="14">
        <v>45</v>
      </c>
      <c r="AU9" s="14">
        <v>214</v>
      </c>
      <c r="AV9" s="14">
        <v>36</v>
      </c>
      <c r="AW9" s="100">
        <v>1.9</v>
      </c>
      <c r="AY9" s="1">
        <v>1.8</v>
      </c>
      <c r="AZ9" s="113"/>
      <c r="BA9" s="113"/>
      <c r="BB9" s="113"/>
      <c r="BC9" s="13">
        <f t="shared" si="0"/>
        <v>63.36363636363636</v>
      </c>
      <c r="BD9" s="1">
        <f t="shared" si="1"/>
        <v>8.128279883381925</v>
      </c>
      <c r="BE9" s="13">
        <f t="shared" si="2"/>
        <v>8.644314868804665</v>
      </c>
      <c r="BF9" s="26">
        <f t="shared" si="3"/>
        <v>0.046647230320699715</v>
      </c>
      <c r="BG9" s="26">
        <f t="shared" si="4"/>
        <v>0.36363636363636365</v>
      </c>
      <c r="BH9" s="26">
        <f t="shared" si="5"/>
        <v>0.02623906705539359</v>
      </c>
      <c r="BI9" s="13">
        <f t="shared" si="6"/>
        <v>9.183673469387754</v>
      </c>
      <c r="BJ9" s="13">
        <f t="shared" si="7"/>
        <v>5.113636363636363</v>
      </c>
      <c r="BK9" s="14"/>
      <c r="BL9" s="1">
        <f t="shared" si="8"/>
        <v>0.9957467957435753</v>
      </c>
      <c r="BM9" s="1">
        <f t="shared" si="9"/>
        <v>50.696969696969695</v>
      </c>
      <c r="BN9" s="1">
        <f t="shared" si="10"/>
        <v>2.215008064013733</v>
      </c>
      <c r="BO9" s="1">
        <f t="shared" si="11"/>
        <v>50.149181918841855</v>
      </c>
      <c r="BP9" s="104">
        <v>0.703812</v>
      </c>
      <c r="BQ9" s="104">
        <v>0.512903</v>
      </c>
      <c r="BR9" s="105">
        <f>((BQ9/0.512638)-1)*10000</f>
        <v>5.169339768023029</v>
      </c>
      <c r="BS9" s="11">
        <v>18.65</v>
      </c>
      <c r="BT9" s="11">
        <v>15.608</v>
      </c>
      <c r="BU9" s="11">
        <v>38.745</v>
      </c>
      <c r="BV9" s="103"/>
      <c r="BW9" s="1">
        <f>AA9/2.5</f>
        <v>1.6</v>
      </c>
      <c r="BX9" s="1">
        <f>AB9/7.5</f>
        <v>2.2666666666666666</v>
      </c>
      <c r="BZ9" s="1">
        <f>AD9/7.4</f>
        <v>0.8108108108108107</v>
      </c>
      <c r="CK9" s="1">
        <f>AO9/28</f>
        <v>0.31428571428571433</v>
      </c>
      <c r="CL9" s="11"/>
      <c r="CM9" s="11"/>
      <c r="CN9" s="103"/>
    </row>
    <row r="10" spans="1:92" s="1" customFormat="1" ht="13.5">
      <c r="A10" s="113" t="s">
        <v>759</v>
      </c>
      <c r="B10" s="1">
        <v>-8.965</v>
      </c>
      <c r="C10" s="118">
        <v>116.98</v>
      </c>
      <c r="D10" s="1">
        <v>3.71</v>
      </c>
      <c r="E10" s="1">
        <v>3.81</v>
      </c>
      <c r="F10" s="113" t="s">
        <v>762</v>
      </c>
      <c r="G10" s="1">
        <v>66.32860461398198</v>
      </c>
      <c r="H10" s="1">
        <v>0.36764122649782155</v>
      </c>
      <c r="I10" s="1">
        <v>17.064680263273885</v>
      </c>
      <c r="J10" s="101"/>
      <c r="K10" s="114">
        <v>4.530407947234622</v>
      </c>
      <c r="L10" s="101"/>
      <c r="M10" s="1">
        <v>0.05106128145803077</v>
      </c>
      <c r="N10" s="1">
        <v>1.6033242377821664</v>
      </c>
      <c r="O10" s="1">
        <v>4.135963798100493</v>
      </c>
      <c r="P10" s="1">
        <v>5.269524246468776</v>
      </c>
      <c r="Q10" s="1">
        <v>0.4084902516642462</v>
      </c>
      <c r="R10" s="1">
        <v>0.16339610066569848</v>
      </c>
      <c r="S10" s="1">
        <v>0.86</v>
      </c>
      <c r="T10" s="115"/>
      <c r="U10" s="1">
        <v>99.22</v>
      </c>
      <c r="V10" s="100">
        <v>6.7</v>
      </c>
      <c r="W10" s="14">
        <v>469</v>
      </c>
      <c r="X10" s="100">
        <v>3.3</v>
      </c>
      <c r="Y10" s="100">
        <v>530.3</v>
      </c>
      <c r="Z10" s="100">
        <v>55.5</v>
      </c>
      <c r="AA10" s="14">
        <v>5</v>
      </c>
      <c r="AB10" s="14">
        <v>15</v>
      </c>
      <c r="AC10" s="113"/>
      <c r="AD10" s="14">
        <v>6</v>
      </c>
      <c r="AE10" s="103"/>
      <c r="AF10" s="103"/>
      <c r="AG10" s="113"/>
      <c r="AH10" s="113"/>
      <c r="AI10" s="113"/>
      <c r="AJ10" s="113"/>
      <c r="AK10" s="113"/>
      <c r="AL10" s="113"/>
      <c r="AM10" s="113"/>
      <c r="AN10" s="113"/>
      <c r="AO10" s="100">
        <v>8.2</v>
      </c>
      <c r="AP10" s="100">
        <v>5.8</v>
      </c>
      <c r="AQ10" s="14">
        <v>0</v>
      </c>
      <c r="AR10" s="14">
        <v>0</v>
      </c>
      <c r="AS10" s="100"/>
      <c r="AT10" s="14">
        <v>53</v>
      </c>
      <c r="AU10" s="14">
        <v>919</v>
      </c>
      <c r="AV10" s="14">
        <v>38</v>
      </c>
      <c r="AW10" s="100">
        <v>2.7</v>
      </c>
      <c r="AY10" s="1">
        <v>0</v>
      </c>
      <c r="AZ10" s="113"/>
      <c r="BA10" s="113"/>
      <c r="BB10" s="113"/>
      <c r="BC10" s="13">
        <f t="shared" si="0"/>
        <v>64.67073170731707</v>
      </c>
      <c r="BD10" s="1">
        <f t="shared" si="1"/>
        <v>9.554954954954955</v>
      </c>
      <c r="BE10" s="13">
        <f t="shared" si="2"/>
        <v>8.45045045045045</v>
      </c>
      <c r="BF10" s="26">
        <f t="shared" si="3"/>
        <v>0.059459459459459456</v>
      </c>
      <c r="BG10" s="26">
        <f t="shared" si="4"/>
        <v>0.4024390243902439</v>
      </c>
      <c r="BH10" s="11"/>
      <c r="BI10" s="13">
        <f t="shared" si="6"/>
        <v>9.13793103448276</v>
      </c>
      <c r="BJ10" s="13">
        <f t="shared" si="7"/>
        <v>6.463414634146342</v>
      </c>
      <c r="BK10" s="14"/>
      <c r="BL10" s="1">
        <f t="shared" si="8"/>
        <v>0.9745788580303829</v>
      </c>
      <c r="BM10" s="1">
        <f t="shared" si="9"/>
        <v>46.41666666666667</v>
      </c>
      <c r="BN10" s="1">
        <f t="shared" si="10"/>
        <v>2.825634291851914</v>
      </c>
      <c r="BO10" s="1">
        <f t="shared" si="11"/>
        <v>44.090017915487095</v>
      </c>
      <c r="BP10" s="14"/>
      <c r="BQ10" s="14"/>
      <c r="BR10" s="101"/>
      <c r="BS10" s="14"/>
      <c r="BT10" s="14"/>
      <c r="BU10" s="14"/>
      <c r="BV10" s="103"/>
      <c r="BW10" s="1">
        <f>AA10/2.5</f>
        <v>2</v>
      </c>
      <c r="BX10" s="1">
        <f>AB10/7.5</f>
        <v>2</v>
      </c>
      <c r="BZ10" s="1">
        <f>AD10/7.4</f>
        <v>0.8108108108108107</v>
      </c>
      <c r="CK10" s="1">
        <f>AO10/28</f>
        <v>0.2928571428571428</v>
      </c>
      <c r="CL10" s="11"/>
      <c r="CM10" s="11"/>
      <c r="CN10" s="103"/>
    </row>
    <row r="11" spans="1:92" s="1" customFormat="1" ht="13.5">
      <c r="A11" s="113" t="s">
        <v>759</v>
      </c>
      <c r="B11" s="1">
        <v>-8.965</v>
      </c>
      <c r="C11" s="118">
        <v>116.98</v>
      </c>
      <c r="D11" s="1">
        <v>3.64</v>
      </c>
      <c r="E11" s="1">
        <v>3.82</v>
      </c>
      <c r="F11" s="113" t="s">
        <v>763</v>
      </c>
      <c r="G11" s="1">
        <v>69.52581659508465</v>
      </c>
      <c r="H11" s="1">
        <v>0.2878064554497886</v>
      </c>
      <c r="I11" s="1">
        <v>15.058444901212154</v>
      </c>
      <c r="J11" s="101"/>
      <c r="K11" s="114">
        <v>4.929903226425209</v>
      </c>
      <c r="L11" s="101"/>
      <c r="M11" s="1">
        <v>0.030836405941048774</v>
      </c>
      <c r="N11" s="1">
        <v>1.2334562376419511</v>
      </c>
      <c r="O11" s="1">
        <v>3.659253505004455</v>
      </c>
      <c r="P11" s="1">
        <v>4.574066881255569</v>
      </c>
      <c r="Q11" s="1">
        <v>0.4831036930764308</v>
      </c>
      <c r="R11" s="1">
        <v>0.1336244257445447</v>
      </c>
      <c r="S11" s="1">
        <v>1.13</v>
      </c>
      <c r="T11" s="115"/>
      <c r="U11" s="1">
        <v>98.96</v>
      </c>
      <c r="V11" s="100">
        <v>9.8</v>
      </c>
      <c r="W11" s="14">
        <v>458</v>
      </c>
      <c r="X11" s="100">
        <v>2.2</v>
      </c>
      <c r="Y11" s="100">
        <v>452</v>
      </c>
      <c r="Z11" s="100">
        <v>52.6</v>
      </c>
      <c r="AA11" s="14">
        <v>3</v>
      </c>
      <c r="AB11" s="14">
        <v>12</v>
      </c>
      <c r="AC11" s="113"/>
      <c r="AD11" s="14">
        <v>6</v>
      </c>
      <c r="AE11" s="103"/>
      <c r="AF11" s="103"/>
      <c r="AG11" s="113"/>
      <c r="AH11" s="113"/>
      <c r="AI11" s="113"/>
      <c r="AJ11" s="113"/>
      <c r="AK11" s="113"/>
      <c r="AL11" s="113"/>
      <c r="AM11" s="113"/>
      <c r="AN11" s="113"/>
      <c r="AO11" s="100">
        <v>6.9</v>
      </c>
      <c r="AP11" s="100">
        <v>5.6</v>
      </c>
      <c r="AQ11" s="14">
        <v>1</v>
      </c>
      <c r="AR11" s="14">
        <v>13</v>
      </c>
      <c r="AS11" s="100"/>
      <c r="AT11" s="14">
        <v>53</v>
      </c>
      <c r="AU11" s="14">
        <v>1363</v>
      </c>
      <c r="AV11" s="14">
        <v>29</v>
      </c>
      <c r="AW11" s="100">
        <v>3.7</v>
      </c>
      <c r="AY11" s="1">
        <v>0.2</v>
      </c>
      <c r="AZ11" s="113"/>
      <c r="BA11" s="113"/>
      <c r="BB11" s="113"/>
      <c r="BC11" s="13">
        <f t="shared" si="0"/>
        <v>65.5072463768116</v>
      </c>
      <c r="BD11" s="1">
        <f t="shared" si="1"/>
        <v>8.593155893536121</v>
      </c>
      <c r="BE11" s="13">
        <f t="shared" si="2"/>
        <v>8.70722433460076</v>
      </c>
      <c r="BF11" s="26">
        <f t="shared" si="3"/>
        <v>0.041825095057034224</v>
      </c>
      <c r="BG11" s="26">
        <f t="shared" si="4"/>
        <v>0.31884057971014496</v>
      </c>
      <c r="BH11" s="26">
        <f aca="true" t="shared" si="12" ref="BH11:BH25">AY11/Z11</f>
        <v>0.0038022813688212928</v>
      </c>
      <c r="BI11" s="13">
        <f t="shared" si="6"/>
        <v>9.464285714285715</v>
      </c>
      <c r="BJ11" s="13">
        <f t="shared" si="7"/>
        <v>7.6811594202898545</v>
      </c>
      <c r="BK11" s="14"/>
      <c r="BL11" s="1">
        <f t="shared" si="8"/>
        <v>0.9762503528979727</v>
      </c>
      <c r="BM11" s="1">
        <f t="shared" si="9"/>
        <v>52.32142857142857</v>
      </c>
      <c r="BN11" s="1">
        <f t="shared" si="10"/>
        <v>3.9968205405081147</v>
      </c>
      <c r="BO11" s="1">
        <f t="shared" si="11"/>
        <v>35.794931716533334</v>
      </c>
      <c r="BP11" s="14"/>
      <c r="BQ11" s="14"/>
      <c r="BR11" s="101"/>
      <c r="BS11" s="14"/>
      <c r="BT11" s="14"/>
      <c r="BU11" s="14"/>
      <c r="BV11" s="103"/>
      <c r="BW11" s="1">
        <f>AA11/2.5</f>
        <v>1.2</v>
      </c>
      <c r="BX11" s="1">
        <f>AB11/7.5</f>
        <v>1.6</v>
      </c>
      <c r="BZ11" s="1">
        <f>AD11/7.4</f>
        <v>0.8108108108108107</v>
      </c>
      <c r="CK11" s="1">
        <f>AO11/28</f>
        <v>0.24642857142857144</v>
      </c>
      <c r="CL11" s="11"/>
      <c r="CM11" s="11"/>
      <c r="CN11" s="103"/>
    </row>
    <row r="12" spans="1:92" s="1" customFormat="1" ht="13.5">
      <c r="A12" s="113" t="s">
        <v>759</v>
      </c>
      <c r="B12" s="1">
        <v>-8.965</v>
      </c>
      <c r="C12" s="118">
        <v>116.98</v>
      </c>
      <c r="D12" s="1">
        <v>3.64</v>
      </c>
      <c r="E12" s="1">
        <v>3.82</v>
      </c>
      <c r="F12" s="113" t="s">
        <v>764</v>
      </c>
      <c r="G12" s="1">
        <v>66.59522714724689</v>
      </c>
      <c r="H12" s="1">
        <v>0.3863539895565468</v>
      </c>
      <c r="I12" s="1">
        <v>17.36559510954163</v>
      </c>
      <c r="J12" s="101"/>
      <c r="K12" s="114">
        <v>3.7144671664754414</v>
      </c>
      <c r="L12" s="101"/>
      <c r="M12" s="1">
        <v>0.030501630754464222</v>
      </c>
      <c r="N12" s="1">
        <v>1.5555831684776755</v>
      </c>
      <c r="O12" s="1">
        <v>4.300729936379456</v>
      </c>
      <c r="P12" s="1">
        <v>5.083605125744038</v>
      </c>
      <c r="Q12" s="1">
        <v>0.7218719278556532</v>
      </c>
      <c r="R12" s="1">
        <v>0.18300978452678535</v>
      </c>
      <c r="S12" s="1">
        <v>0.58</v>
      </c>
      <c r="T12" s="115"/>
      <c r="U12" s="1">
        <v>99.3</v>
      </c>
      <c r="V12" s="100">
        <v>16.6</v>
      </c>
      <c r="W12" s="14">
        <v>460</v>
      </c>
      <c r="X12" s="100">
        <v>4</v>
      </c>
      <c r="Y12" s="100">
        <v>560</v>
      </c>
      <c r="Z12" s="100">
        <v>69.1</v>
      </c>
      <c r="AA12" s="14">
        <v>6</v>
      </c>
      <c r="AB12" s="14">
        <v>14</v>
      </c>
      <c r="AC12" s="113"/>
      <c r="AD12" s="14">
        <v>8</v>
      </c>
      <c r="AE12" s="103"/>
      <c r="AF12" s="103"/>
      <c r="AG12" s="113"/>
      <c r="AH12" s="113"/>
      <c r="AI12" s="113"/>
      <c r="AJ12" s="113"/>
      <c r="AK12" s="113"/>
      <c r="AL12" s="113"/>
      <c r="AM12" s="113"/>
      <c r="AN12" s="113"/>
      <c r="AO12" s="100">
        <v>7.9</v>
      </c>
      <c r="AP12" s="100">
        <v>6.4</v>
      </c>
      <c r="AQ12" s="14">
        <v>6</v>
      </c>
      <c r="AR12" s="14">
        <v>32</v>
      </c>
      <c r="AS12" s="100"/>
      <c r="AT12" s="14">
        <v>52</v>
      </c>
      <c r="AU12" s="14">
        <v>329</v>
      </c>
      <c r="AV12" s="14">
        <v>24</v>
      </c>
      <c r="AW12" s="100">
        <v>2.6</v>
      </c>
      <c r="AY12" s="1">
        <v>1.5</v>
      </c>
      <c r="AZ12" s="113"/>
      <c r="BA12" s="113"/>
      <c r="BB12" s="113"/>
      <c r="BC12" s="13">
        <f t="shared" si="0"/>
        <v>70.88607594936708</v>
      </c>
      <c r="BD12" s="1">
        <f t="shared" si="1"/>
        <v>8.104196816208395</v>
      </c>
      <c r="BE12" s="13">
        <f t="shared" si="2"/>
        <v>6.657018813314038</v>
      </c>
      <c r="BF12" s="26">
        <f t="shared" si="3"/>
        <v>0.057887120115774245</v>
      </c>
      <c r="BG12" s="26">
        <f t="shared" si="4"/>
        <v>0.5063291139240506</v>
      </c>
      <c r="BH12" s="26">
        <f t="shared" si="12"/>
        <v>0.021707670043415343</v>
      </c>
      <c r="BI12" s="13">
        <f t="shared" si="6"/>
        <v>8.125</v>
      </c>
      <c r="BJ12" s="13">
        <f t="shared" si="7"/>
        <v>6.582278481012658</v>
      </c>
      <c r="BK12" s="14"/>
      <c r="BL12" s="1">
        <f t="shared" si="8"/>
        <v>0.9768631849377069</v>
      </c>
      <c r="BM12" s="1">
        <f t="shared" si="9"/>
        <v>44.94736842105263</v>
      </c>
      <c r="BN12" s="1">
        <f t="shared" si="10"/>
        <v>2.3878293631259155</v>
      </c>
      <c r="BO12" s="1">
        <f t="shared" si="11"/>
        <v>48.271653917838805</v>
      </c>
      <c r="BP12" s="104">
        <v>0.703714</v>
      </c>
      <c r="BQ12" s="104">
        <v>0.51295</v>
      </c>
      <c r="BR12" s="105">
        <f>((BQ12/0.512638)-1)*10000</f>
        <v>6.086166066503473</v>
      </c>
      <c r="BS12" s="11">
        <v>18.587</v>
      </c>
      <c r="BT12" s="11">
        <v>15.603</v>
      </c>
      <c r="BU12" s="11">
        <v>38.676</v>
      </c>
      <c r="BV12" s="103"/>
      <c r="BW12" s="1">
        <f>AA12/2.5</f>
        <v>2.4</v>
      </c>
      <c r="BX12" s="1">
        <f>AB12/7.5</f>
        <v>1.8666666666666667</v>
      </c>
      <c r="BZ12" s="1">
        <f>AD12/7.4</f>
        <v>1.081081081081081</v>
      </c>
      <c r="CK12" s="1">
        <f>AO12/28</f>
        <v>0.28214285714285714</v>
      </c>
      <c r="CL12" s="11"/>
      <c r="CM12" s="11"/>
      <c r="CN12" s="103"/>
    </row>
    <row r="13" spans="1:92" s="1" customFormat="1" ht="13.5">
      <c r="A13" s="113" t="s">
        <v>759</v>
      </c>
      <c r="B13" s="1">
        <v>-8.965</v>
      </c>
      <c r="C13" s="118">
        <v>116.98</v>
      </c>
      <c r="D13" s="1">
        <v>3.71</v>
      </c>
      <c r="E13" s="1">
        <v>3.81</v>
      </c>
      <c r="F13" s="113" t="s">
        <v>765</v>
      </c>
      <c r="G13" s="1">
        <v>68.57779465016176</v>
      </c>
      <c r="H13" s="1">
        <v>0.3357168407440051</v>
      </c>
      <c r="I13" s="1">
        <v>15.768518277369935</v>
      </c>
      <c r="J13" s="101"/>
      <c r="K13" s="114">
        <v>4.668722374817443</v>
      </c>
      <c r="L13" s="101"/>
      <c r="M13" s="1">
        <v>0.08138590078642548</v>
      </c>
      <c r="N13" s="1">
        <v>1.3835603133692331</v>
      </c>
      <c r="O13" s="1">
        <v>3.926869712945029</v>
      </c>
      <c r="P13" s="1">
        <v>4.720382245612677</v>
      </c>
      <c r="Q13" s="1">
        <v>0.30519712794909554</v>
      </c>
      <c r="R13" s="1">
        <v>0.15259856397454777</v>
      </c>
      <c r="S13" s="1">
        <v>0.88</v>
      </c>
      <c r="T13" s="115"/>
      <c r="U13" s="1">
        <v>99.7</v>
      </c>
      <c r="V13" s="100">
        <v>5.3</v>
      </c>
      <c r="W13" s="14">
        <v>443</v>
      </c>
      <c r="X13" s="100">
        <v>2.5</v>
      </c>
      <c r="Y13" s="100">
        <v>474.4</v>
      </c>
      <c r="Z13" s="100">
        <v>65.3</v>
      </c>
      <c r="AA13" s="14">
        <v>4</v>
      </c>
      <c r="AB13" s="14">
        <v>12</v>
      </c>
      <c r="AC13" s="113"/>
      <c r="AD13" s="14">
        <v>6</v>
      </c>
      <c r="AE13" s="103"/>
      <c r="AF13" s="103"/>
      <c r="AG13" s="113"/>
      <c r="AH13" s="113"/>
      <c r="AI13" s="113"/>
      <c r="AJ13" s="113"/>
      <c r="AK13" s="113"/>
      <c r="AL13" s="113"/>
      <c r="AM13" s="113"/>
      <c r="AN13" s="113"/>
      <c r="AO13" s="100">
        <v>7.7</v>
      </c>
      <c r="AP13" s="100">
        <v>5</v>
      </c>
      <c r="AQ13" s="14">
        <v>2</v>
      </c>
      <c r="AR13" s="14">
        <v>10</v>
      </c>
      <c r="AS13" s="100"/>
      <c r="AT13" s="14">
        <v>51</v>
      </c>
      <c r="AU13" s="14">
        <v>1235</v>
      </c>
      <c r="AV13" s="14">
        <v>71</v>
      </c>
      <c r="AW13" s="100">
        <v>9.9</v>
      </c>
      <c r="AY13" s="1">
        <v>0.4</v>
      </c>
      <c r="AZ13" s="113"/>
      <c r="BA13" s="113"/>
      <c r="BB13" s="113"/>
      <c r="BC13" s="13">
        <f t="shared" si="0"/>
        <v>61.6103896103896</v>
      </c>
      <c r="BD13" s="1">
        <f t="shared" si="1"/>
        <v>7.264931087289433</v>
      </c>
      <c r="BE13" s="13">
        <f t="shared" si="2"/>
        <v>6.784073506891271</v>
      </c>
      <c r="BF13" s="26">
        <f t="shared" si="3"/>
        <v>0.03828483920367535</v>
      </c>
      <c r="BG13" s="26">
        <f t="shared" si="4"/>
        <v>0.3246753246753247</v>
      </c>
      <c r="BH13" s="26">
        <f t="shared" si="12"/>
        <v>0.006125574272588055</v>
      </c>
      <c r="BI13" s="13">
        <f t="shared" si="6"/>
        <v>10.2</v>
      </c>
      <c r="BJ13" s="13">
        <f t="shared" si="7"/>
        <v>6.623376623376624</v>
      </c>
      <c r="BK13" s="14"/>
      <c r="BL13" s="1">
        <f t="shared" si="8"/>
        <v>0.9661981272425442</v>
      </c>
      <c r="BM13" s="1">
        <f t="shared" si="9"/>
        <v>46.96969696969697</v>
      </c>
      <c r="BN13" s="1">
        <f t="shared" si="10"/>
        <v>3.3744263475209215</v>
      </c>
      <c r="BO13" s="1">
        <f t="shared" si="11"/>
        <v>39.77133439924921</v>
      </c>
      <c r="BP13" s="14"/>
      <c r="BQ13" s="14"/>
      <c r="BR13" s="101"/>
      <c r="BS13" s="14"/>
      <c r="BT13" s="14"/>
      <c r="BU13" s="14"/>
      <c r="BV13" s="103"/>
      <c r="BW13" s="1">
        <f>AA13/2.5</f>
        <v>1.6</v>
      </c>
      <c r="BX13" s="1">
        <f>AB13/7.5</f>
        <v>1.6</v>
      </c>
      <c r="BZ13" s="1">
        <f>AD13/7.4</f>
        <v>0.8108108108108107</v>
      </c>
      <c r="CK13" s="1">
        <f>AO13/28</f>
        <v>0.275</v>
      </c>
      <c r="CL13" s="11"/>
      <c r="CM13" s="11"/>
      <c r="CN13" s="103"/>
    </row>
    <row r="14" spans="1:92" s="1" customFormat="1" ht="13.5">
      <c r="A14" s="113" t="s">
        <v>759</v>
      </c>
      <c r="B14" s="1">
        <v>-8.965</v>
      </c>
      <c r="C14" s="118">
        <v>116.98</v>
      </c>
      <c r="D14" s="116">
        <v>3.7</v>
      </c>
      <c r="E14" s="116">
        <v>4</v>
      </c>
      <c r="F14" s="113" t="s">
        <v>766</v>
      </c>
      <c r="G14" s="1">
        <v>59.3624200441565</v>
      </c>
      <c r="H14" s="1">
        <v>0.7610566672327757</v>
      </c>
      <c r="I14" s="1">
        <v>18.008246274656628</v>
      </c>
      <c r="J14" s="101"/>
      <c r="K14" s="114">
        <v>7.051945255634077</v>
      </c>
      <c r="L14" s="101"/>
      <c r="M14" s="1">
        <v>0.13369914424359575</v>
      </c>
      <c r="N14" s="1">
        <v>4.021258876865072</v>
      </c>
      <c r="O14" s="1">
        <v>7.065485545796174</v>
      </c>
      <c r="P14" s="1">
        <v>2.8693893264587085</v>
      </c>
      <c r="Q14" s="1">
        <v>0.45252018051678555</v>
      </c>
      <c r="R14" s="1">
        <v>0.15426824335799508</v>
      </c>
      <c r="S14" s="1">
        <v>2.11</v>
      </c>
      <c r="T14" s="115"/>
      <c r="U14" s="1">
        <v>100.18</v>
      </c>
      <c r="V14" s="100">
        <v>9.4</v>
      </c>
      <c r="W14" s="14">
        <v>229</v>
      </c>
      <c r="X14" s="100">
        <v>2.7</v>
      </c>
      <c r="Y14" s="100">
        <v>407</v>
      </c>
      <c r="Z14" s="100">
        <v>117.5</v>
      </c>
      <c r="AA14" s="14">
        <v>5</v>
      </c>
      <c r="AB14" s="14">
        <v>21</v>
      </c>
      <c r="AC14" s="113"/>
      <c r="AD14" s="14">
        <v>12</v>
      </c>
      <c r="AE14" s="103"/>
      <c r="AF14" s="103"/>
      <c r="AG14" s="113"/>
      <c r="AH14" s="113"/>
      <c r="AI14" s="113"/>
      <c r="AJ14" s="113"/>
      <c r="AK14" s="113"/>
      <c r="AL14" s="113"/>
      <c r="AM14" s="113"/>
      <c r="AN14" s="113"/>
      <c r="AO14" s="100">
        <v>19.4</v>
      </c>
      <c r="AP14" s="100">
        <v>19.4</v>
      </c>
      <c r="AQ14" s="14">
        <v>17</v>
      </c>
      <c r="AR14" s="14">
        <v>28</v>
      </c>
      <c r="AS14" s="100"/>
      <c r="AT14" s="14">
        <v>179</v>
      </c>
      <c r="AU14" s="14">
        <v>155</v>
      </c>
      <c r="AV14" s="14">
        <v>55</v>
      </c>
      <c r="AW14" s="100">
        <v>6.7</v>
      </c>
      <c r="AY14" s="1">
        <v>1</v>
      </c>
      <c r="AZ14" s="113"/>
      <c r="BA14" s="113"/>
      <c r="BB14" s="113"/>
      <c r="BC14" s="13">
        <f t="shared" si="0"/>
        <v>20.97938144329897</v>
      </c>
      <c r="BD14" s="1">
        <f t="shared" si="1"/>
        <v>3.4638297872340424</v>
      </c>
      <c r="BE14" s="13">
        <f t="shared" si="2"/>
        <v>1.9489361702127659</v>
      </c>
      <c r="BF14" s="26">
        <f t="shared" si="3"/>
        <v>0.02297872340425532</v>
      </c>
      <c r="BG14" s="26">
        <f t="shared" si="4"/>
        <v>0.1391752577319588</v>
      </c>
      <c r="BH14" s="26">
        <f t="shared" si="12"/>
        <v>0.00851063829787234</v>
      </c>
      <c r="BI14" s="13">
        <f t="shared" si="6"/>
        <v>9.226804123711341</v>
      </c>
      <c r="BJ14" s="13">
        <f t="shared" si="7"/>
        <v>9.226804123711341</v>
      </c>
      <c r="BK14" s="14"/>
      <c r="BL14" s="1">
        <f t="shared" si="8"/>
        <v>1.002677307122764</v>
      </c>
      <c r="BM14" s="1">
        <f t="shared" si="9"/>
        <v>23.66216216216217</v>
      </c>
      <c r="BN14" s="1">
        <f t="shared" si="10"/>
        <v>1.7536660711413077</v>
      </c>
      <c r="BO14" s="1">
        <f t="shared" si="11"/>
        <v>55.95940867602634</v>
      </c>
      <c r="BP14" s="14"/>
      <c r="BQ14" s="14"/>
      <c r="BR14" s="101"/>
      <c r="BS14" s="14"/>
      <c r="BT14" s="14"/>
      <c r="BU14" s="14"/>
      <c r="BV14" s="103"/>
      <c r="BW14" s="1">
        <f>AA14/2.5</f>
        <v>2</v>
      </c>
      <c r="BX14" s="1">
        <f>AB14/7.5</f>
        <v>2.8</v>
      </c>
      <c r="BZ14" s="1">
        <f>AD14/7.4</f>
        <v>1.6216216216216215</v>
      </c>
      <c r="CK14" s="1">
        <f>AO14/28</f>
        <v>0.6928571428571428</v>
      </c>
      <c r="CL14" s="11"/>
      <c r="CM14" s="11"/>
      <c r="CN14" s="103"/>
    </row>
    <row r="15" spans="1:92" s="1" customFormat="1" ht="13.5">
      <c r="A15" s="113" t="s">
        <v>759</v>
      </c>
      <c r="B15" s="1">
        <v>-8.965</v>
      </c>
      <c r="C15" s="118">
        <v>116.98</v>
      </c>
      <c r="D15" s="116">
        <v>3.7</v>
      </c>
      <c r="E15" s="116">
        <v>4.25</v>
      </c>
      <c r="F15" s="113" t="s">
        <v>767</v>
      </c>
      <c r="G15" s="1">
        <v>63.639472851355194</v>
      </c>
      <c r="H15" s="1">
        <v>0.6012376138078392</v>
      </c>
      <c r="I15" s="1">
        <v>17.374747992243492</v>
      </c>
      <c r="J15" s="101"/>
      <c r="K15" s="114">
        <v>5.391879062374795</v>
      </c>
      <c r="L15" s="101"/>
      <c r="M15" s="1">
        <v>0.13247608439833747</v>
      </c>
      <c r="N15" s="1">
        <v>2.8635215166102177</v>
      </c>
      <c r="O15" s="1">
        <v>4.8812341866772035</v>
      </c>
      <c r="P15" s="1">
        <v>3.7704731713372976</v>
      </c>
      <c r="Q15" s="1">
        <v>1.0699991432173412</v>
      </c>
      <c r="R15" s="1">
        <v>0.18342842455154418</v>
      </c>
      <c r="S15" s="1">
        <v>1.09</v>
      </c>
      <c r="T15" s="115"/>
      <c r="U15" s="1">
        <v>99.74</v>
      </c>
      <c r="V15" s="100">
        <v>27.6</v>
      </c>
      <c r="W15" s="14">
        <v>445</v>
      </c>
      <c r="X15" s="100">
        <v>4.6</v>
      </c>
      <c r="Y15" s="100">
        <v>485.9</v>
      </c>
      <c r="Z15" s="100">
        <v>82.3</v>
      </c>
      <c r="AA15" s="14">
        <v>8</v>
      </c>
      <c r="AB15" s="14">
        <v>24</v>
      </c>
      <c r="AC15" s="113"/>
      <c r="AD15" s="14">
        <v>10</v>
      </c>
      <c r="AE15" s="103"/>
      <c r="AF15" s="103"/>
      <c r="AG15" s="113"/>
      <c r="AH15" s="113"/>
      <c r="AI15" s="113"/>
      <c r="AJ15" s="113"/>
      <c r="AK15" s="113"/>
      <c r="AL15" s="113"/>
      <c r="AM15" s="113"/>
      <c r="AN15" s="113"/>
      <c r="AO15" s="100">
        <v>13.8</v>
      </c>
      <c r="AP15" s="100">
        <v>13.1</v>
      </c>
      <c r="AQ15" s="14">
        <v>10</v>
      </c>
      <c r="AR15" s="14">
        <v>23</v>
      </c>
      <c r="AS15" s="100"/>
      <c r="AT15" s="14">
        <v>114</v>
      </c>
      <c r="AU15" s="14">
        <v>79</v>
      </c>
      <c r="AV15" s="14">
        <v>97</v>
      </c>
      <c r="AW15" s="100">
        <v>9.5</v>
      </c>
      <c r="AY15" s="1">
        <v>2.3</v>
      </c>
      <c r="AZ15" s="113"/>
      <c r="BA15" s="113"/>
      <c r="BB15" s="113"/>
      <c r="BC15" s="13">
        <f t="shared" si="0"/>
        <v>35.21014492753623</v>
      </c>
      <c r="BD15" s="1">
        <f t="shared" si="1"/>
        <v>5.90400972053463</v>
      </c>
      <c r="BE15" s="13">
        <f t="shared" si="2"/>
        <v>5.407047387606319</v>
      </c>
      <c r="BF15" s="26">
        <f t="shared" si="3"/>
        <v>0.05589307411907655</v>
      </c>
      <c r="BG15" s="26">
        <f t="shared" si="4"/>
        <v>0.3333333333333333</v>
      </c>
      <c r="BH15" s="26">
        <f t="shared" si="12"/>
        <v>0.027946537059538274</v>
      </c>
      <c r="BI15" s="13">
        <f t="shared" si="6"/>
        <v>8.702290076335878</v>
      </c>
      <c r="BJ15" s="13">
        <f t="shared" si="7"/>
        <v>8.26086956521739</v>
      </c>
      <c r="BK15" s="14"/>
      <c r="BL15" s="1">
        <f t="shared" si="8"/>
        <v>0.9344520979775978</v>
      </c>
      <c r="BM15" s="1">
        <f t="shared" si="9"/>
        <v>28.898305084745765</v>
      </c>
      <c r="BN15" s="1">
        <f t="shared" si="10"/>
        <v>1.8829539191860514</v>
      </c>
      <c r="BO15" s="1">
        <f t="shared" si="11"/>
        <v>54.19962128864961</v>
      </c>
      <c r="BP15" s="14"/>
      <c r="BQ15" s="14"/>
      <c r="BR15" s="101"/>
      <c r="BS15" s="14"/>
      <c r="BT15" s="14"/>
      <c r="BU15" s="14"/>
      <c r="BV15" s="103"/>
      <c r="BW15" s="1">
        <f>AA15/2.5</f>
        <v>3.2</v>
      </c>
      <c r="BX15" s="1">
        <f>AB15/7.5</f>
        <v>3.2</v>
      </c>
      <c r="BZ15" s="1">
        <f>AD15/7.4</f>
        <v>1.3513513513513513</v>
      </c>
      <c r="CK15" s="1">
        <f>AO15/28</f>
        <v>0.4928571428571429</v>
      </c>
      <c r="CL15" s="11"/>
      <c r="CM15" s="11"/>
      <c r="CN15" s="103"/>
    </row>
    <row r="16" spans="1:92" s="1" customFormat="1" ht="13.5">
      <c r="A16" s="113" t="s">
        <v>759</v>
      </c>
      <c r="B16" s="1">
        <v>-8.965</v>
      </c>
      <c r="C16" s="118">
        <v>116.98</v>
      </c>
      <c r="D16" s="116">
        <v>3.7</v>
      </c>
      <c r="E16" s="116">
        <v>4</v>
      </c>
      <c r="F16" s="113" t="s">
        <v>768</v>
      </c>
      <c r="G16" s="1">
        <v>63.249647814186986</v>
      </c>
      <c r="H16" s="1">
        <v>0.5980335290123449</v>
      </c>
      <c r="I16" s="1">
        <v>17.383516987392735</v>
      </c>
      <c r="J16" s="101"/>
      <c r="K16" s="114">
        <v>5.408749909699901</v>
      </c>
      <c r="L16" s="101"/>
      <c r="M16" s="1">
        <v>0.14190626112157337</v>
      </c>
      <c r="N16" s="1">
        <v>2.8178528994140994</v>
      </c>
      <c r="O16" s="1">
        <v>5.108625400376641</v>
      </c>
      <c r="P16" s="1">
        <v>3.8517413732998484</v>
      </c>
      <c r="Q16" s="1">
        <v>1.1757947350073221</v>
      </c>
      <c r="R16" s="1">
        <v>0.1723147456476248</v>
      </c>
      <c r="S16" s="1">
        <v>0.69</v>
      </c>
      <c r="T16" s="115"/>
      <c r="U16" s="103">
        <v>99.87</v>
      </c>
      <c r="V16" s="103">
        <v>26.6</v>
      </c>
      <c r="W16" s="14">
        <v>510</v>
      </c>
      <c r="X16" s="103">
        <v>3.7</v>
      </c>
      <c r="Y16" s="103">
        <v>499.7</v>
      </c>
      <c r="Z16" s="103">
        <v>76.2</v>
      </c>
      <c r="AA16" s="103">
        <v>8</v>
      </c>
      <c r="AB16" s="103">
        <v>25</v>
      </c>
      <c r="AC16" s="113"/>
      <c r="AD16" s="103">
        <v>11</v>
      </c>
      <c r="AE16" s="103"/>
      <c r="AF16" s="103"/>
      <c r="AG16" s="113"/>
      <c r="AH16" s="113"/>
      <c r="AI16" s="113"/>
      <c r="AJ16" s="113"/>
      <c r="AK16" s="113"/>
      <c r="AL16" s="113"/>
      <c r="AM16" s="113"/>
      <c r="AN16" s="113"/>
      <c r="AO16" s="103">
        <v>12.7</v>
      </c>
      <c r="AP16" s="103">
        <v>11.9</v>
      </c>
      <c r="AQ16" s="103">
        <v>6</v>
      </c>
      <c r="AR16" s="103">
        <v>6</v>
      </c>
      <c r="AS16" s="103"/>
      <c r="AT16" s="103">
        <v>115</v>
      </c>
      <c r="AU16" s="103">
        <v>59</v>
      </c>
      <c r="AV16" s="103">
        <v>123</v>
      </c>
      <c r="AW16" s="103">
        <v>12.9</v>
      </c>
      <c r="AX16" s="103"/>
      <c r="AY16" s="103">
        <v>0.9</v>
      </c>
      <c r="AZ16" s="113"/>
      <c r="BA16" s="113"/>
      <c r="BB16" s="113"/>
      <c r="BC16" s="13">
        <f t="shared" si="0"/>
        <v>39.346456692913385</v>
      </c>
      <c r="BD16" s="1">
        <f t="shared" si="1"/>
        <v>6.55774278215223</v>
      </c>
      <c r="BE16" s="13">
        <f t="shared" si="2"/>
        <v>6.692913385826771</v>
      </c>
      <c r="BF16" s="26">
        <f t="shared" si="3"/>
        <v>0.048556430446194225</v>
      </c>
      <c r="BG16" s="26">
        <f t="shared" si="4"/>
        <v>0.2913385826771654</v>
      </c>
      <c r="BH16" s="26">
        <f t="shared" si="12"/>
        <v>0.011811023622047244</v>
      </c>
      <c r="BI16" s="13">
        <f t="shared" si="6"/>
        <v>9.663865546218487</v>
      </c>
      <c r="BJ16" s="13">
        <f t="shared" si="7"/>
        <v>9.05511811023622</v>
      </c>
      <c r="BK16" s="14"/>
      <c r="BL16" s="1">
        <f t="shared" si="8"/>
        <v>0.9720423801166826</v>
      </c>
      <c r="BM16" s="1">
        <f t="shared" si="9"/>
        <v>29.067796610169488</v>
      </c>
      <c r="BN16" s="1">
        <f t="shared" si="10"/>
        <v>1.9194578648248504</v>
      </c>
      <c r="BO16" s="1">
        <f t="shared" si="11"/>
        <v>53.72261257673956</v>
      </c>
      <c r="BP16" s="104">
        <v>0.703756</v>
      </c>
      <c r="BQ16" s="104">
        <v>0.512892</v>
      </c>
      <c r="BR16" s="105">
        <f>((BQ16/0.512638)-1)*10000</f>
        <v>4.954763400293327</v>
      </c>
      <c r="BS16" s="11">
        <v>18.657</v>
      </c>
      <c r="BT16" s="11">
        <v>15.606</v>
      </c>
      <c r="BU16" s="11">
        <v>38.794</v>
      </c>
      <c r="BV16" s="103"/>
      <c r="BW16" s="1">
        <f>AA16/2.5</f>
        <v>3.2</v>
      </c>
      <c r="BX16" s="1">
        <f>AB16/7.5</f>
        <v>3.3333333333333335</v>
      </c>
      <c r="BZ16" s="1">
        <f>AD16/7.4</f>
        <v>1.4864864864864864</v>
      </c>
      <c r="CK16" s="1">
        <f>AO16/28</f>
        <v>0.45357142857142857</v>
      </c>
      <c r="CL16" s="11"/>
      <c r="CM16" s="11"/>
      <c r="CN16" s="103"/>
    </row>
    <row r="17" spans="1:91" s="177" customFormat="1" ht="13.5">
      <c r="A17" s="174" t="s">
        <v>759</v>
      </c>
      <c r="B17" s="30">
        <v>-8.965</v>
      </c>
      <c r="C17" s="175">
        <v>116.98</v>
      </c>
      <c r="D17" s="176">
        <v>5</v>
      </c>
      <c r="E17" s="176">
        <v>5.9</v>
      </c>
      <c r="F17" s="177" t="s">
        <v>769</v>
      </c>
      <c r="G17" s="133">
        <v>47.72</v>
      </c>
      <c r="H17" s="133">
        <v>0.92</v>
      </c>
      <c r="I17" s="133">
        <v>16.72</v>
      </c>
      <c r="J17" s="101"/>
      <c r="K17" s="133">
        <v>10.095879420000001</v>
      </c>
      <c r="L17" s="101"/>
      <c r="M17" s="133">
        <v>0.18</v>
      </c>
      <c r="N17" s="133">
        <v>6.5</v>
      </c>
      <c r="O17" s="133">
        <v>9.38</v>
      </c>
      <c r="P17" s="133">
        <v>2.34</v>
      </c>
      <c r="Q17" s="133">
        <v>0.08</v>
      </c>
      <c r="R17" s="133">
        <v>0.09</v>
      </c>
      <c r="S17" s="133">
        <v>5.4</v>
      </c>
      <c r="T17" s="133"/>
      <c r="U17" s="133">
        <f aca="true" t="shared" si="13" ref="U17:U23">SUM(G17:S17)</f>
        <v>99.42587942000002</v>
      </c>
      <c r="V17" s="134">
        <v>2</v>
      </c>
      <c r="W17" s="134">
        <v>107</v>
      </c>
      <c r="X17" s="134">
        <v>0.5</v>
      </c>
      <c r="Y17" s="134">
        <v>321</v>
      </c>
      <c r="Z17" s="134">
        <v>29</v>
      </c>
      <c r="AA17" s="134">
        <v>2.05</v>
      </c>
      <c r="AB17" s="134">
        <v>5.4</v>
      </c>
      <c r="AC17" s="134">
        <v>0.78</v>
      </c>
      <c r="AD17" s="134">
        <v>4.15</v>
      </c>
      <c r="AE17" s="134">
        <v>1.34</v>
      </c>
      <c r="AF17" s="134">
        <v>0.609</v>
      </c>
      <c r="AG17" s="134">
        <v>1.68</v>
      </c>
      <c r="AH17" s="134">
        <v>0.29</v>
      </c>
      <c r="AI17" s="134">
        <v>1.86</v>
      </c>
      <c r="AJ17" s="134">
        <v>0.4</v>
      </c>
      <c r="AK17" s="134">
        <v>1.13</v>
      </c>
      <c r="AL17" s="134">
        <v>0.172</v>
      </c>
      <c r="AM17" s="134">
        <v>1.08</v>
      </c>
      <c r="AN17" s="134">
        <v>0.171</v>
      </c>
      <c r="AO17" s="134">
        <v>11</v>
      </c>
      <c r="AP17" s="134">
        <v>33.3</v>
      </c>
      <c r="AQ17" s="134">
        <v>32</v>
      </c>
      <c r="AR17" s="134">
        <v>47</v>
      </c>
      <c r="AS17" s="134">
        <v>35.8</v>
      </c>
      <c r="AT17" s="134">
        <v>301</v>
      </c>
      <c r="AU17" s="134">
        <v>58</v>
      </c>
      <c r="AV17" s="134">
        <v>82</v>
      </c>
      <c r="AW17" s="134">
        <v>5</v>
      </c>
      <c r="AX17" s="134">
        <v>0.3</v>
      </c>
      <c r="AY17" s="134">
        <v>0.27</v>
      </c>
      <c r="AZ17" s="134">
        <v>0.08</v>
      </c>
      <c r="BA17" s="134">
        <v>0.09</v>
      </c>
      <c r="BB17" s="134">
        <v>0.9</v>
      </c>
      <c r="BC17" s="30">
        <f t="shared" si="0"/>
        <v>29.181818181818183</v>
      </c>
      <c r="BD17" s="30">
        <f t="shared" si="1"/>
        <v>11.068965517241379</v>
      </c>
      <c r="BE17" s="30">
        <f t="shared" si="2"/>
        <v>3.689655172413793</v>
      </c>
      <c r="BF17" s="43">
        <f t="shared" si="3"/>
        <v>0.017241379310344827</v>
      </c>
      <c r="BG17" s="43">
        <f t="shared" si="4"/>
        <v>0.045454545454545456</v>
      </c>
      <c r="BH17" s="43">
        <f t="shared" si="12"/>
        <v>0.009310344827586208</v>
      </c>
      <c r="BI17" s="30">
        <f t="shared" si="6"/>
        <v>9.03903903903904</v>
      </c>
      <c r="BJ17" s="37">
        <f t="shared" si="7"/>
        <v>27.363636363636363</v>
      </c>
      <c r="BK17" s="111">
        <v>3.4961330204982457</v>
      </c>
      <c r="BL17" s="30">
        <f t="shared" si="8"/>
        <v>1.2554134397101713</v>
      </c>
      <c r="BM17" s="30">
        <f t="shared" si="9"/>
        <v>18.173913043478258</v>
      </c>
      <c r="BN17" s="30">
        <f t="shared" si="10"/>
        <v>1.5532122184615387</v>
      </c>
      <c r="BO17" s="30">
        <f t="shared" si="11"/>
        <v>58.925783419854824</v>
      </c>
      <c r="BP17" s="178">
        <v>0.70383</v>
      </c>
      <c r="BQ17" s="178">
        <v>0.512983</v>
      </c>
      <c r="BR17" s="178">
        <v>6.4</v>
      </c>
      <c r="BS17" s="178">
        <v>18.67</v>
      </c>
      <c r="BT17" s="178">
        <v>15.629</v>
      </c>
      <c r="BU17" s="178">
        <v>38.925</v>
      </c>
      <c r="BW17" s="30">
        <f>AA17/2.5</f>
        <v>0.82</v>
      </c>
      <c r="BX17" s="30">
        <f>AB17/7.5</f>
        <v>0.7200000000000001</v>
      </c>
      <c r="BY17" s="30">
        <f>AC17/1.32</f>
        <v>0.5909090909090909</v>
      </c>
      <c r="BZ17" s="30">
        <f>AD17/7.4</f>
        <v>0.5608108108108109</v>
      </c>
      <c r="CA17" s="30">
        <f>AE17/2.63</f>
        <v>0.5095057034220533</v>
      </c>
      <c r="CB17" s="30">
        <f>AF17/1.02</f>
        <v>0.5970588235294118</v>
      </c>
      <c r="CC17" s="30">
        <f>AG17/3.68</f>
        <v>0.45652173913043476</v>
      </c>
      <c r="CD17" s="30">
        <f>AH17/0.67</f>
        <v>0.4328358208955223</v>
      </c>
      <c r="CE17" s="30">
        <f>AI17/4.55</f>
        <v>0.40879120879120884</v>
      </c>
      <c r="CF17" s="30">
        <f>AJ17/1.01</f>
        <v>0.39603960396039606</v>
      </c>
      <c r="CG17" s="30">
        <f>AK17/2.97</f>
        <v>0.3804713804713804</v>
      </c>
      <c r="CH17" s="30">
        <f>AL17/0.456</f>
        <v>0.3771929824561403</v>
      </c>
      <c r="CI17" s="30">
        <f>AM17/3.05</f>
        <v>0.35409836065573774</v>
      </c>
      <c r="CJ17" s="30">
        <f>AN17/0.455</f>
        <v>0.3758241758241758</v>
      </c>
      <c r="CK17" s="30">
        <f>AO17/28</f>
        <v>0.39285714285714285</v>
      </c>
      <c r="CL17" s="111">
        <f aca="true" t="shared" si="14" ref="CL17:CL23">CB17/10^(((0.5)*LOG(CC17))+((0.5)*LOG(CA17)))</f>
        <v>1.2379749711928216</v>
      </c>
      <c r="CM17" s="111">
        <f aca="true" t="shared" si="15" ref="CM17:CM23">CL17/CI17</f>
        <v>3.4961330204982457</v>
      </c>
    </row>
    <row r="18" spans="1:91" s="177" customFormat="1" ht="13.5">
      <c r="A18" s="174" t="s">
        <v>759</v>
      </c>
      <c r="B18" s="30">
        <v>-8.965</v>
      </c>
      <c r="C18" s="175">
        <v>116.98</v>
      </c>
      <c r="D18" s="176">
        <v>4.5</v>
      </c>
      <c r="E18" s="176">
        <v>5.9</v>
      </c>
      <c r="F18" s="177" t="s">
        <v>770</v>
      </c>
      <c r="G18" s="133">
        <v>49.96</v>
      </c>
      <c r="H18" s="133">
        <v>1.07</v>
      </c>
      <c r="I18" s="133">
        <v>19.81</v>
      </c>
      <c r="J18" s="101"/>
      <c r="K18" s="133">
        <v>9.69996258</v>
      </c>
      <c r="L18" s="101"/>
      <c r="M18" s="133">
        <v>0.22</v>
      </c>
      <c r="N18" s="133">
        <v>5.28</v>
      </c>
      <c r="O18" s="133">
        <v>6.8</v>
      </c>
      <c r="P18" s="133">
        <v>2.37</v>
      </c>
      <c r="Q18" s="133">
        <v>0.12</v>
      </c>
      <c r="R18" s="133">
        <v>0.13</v>
      </c>
      <c r="S18" s="133">
        <v>3.55</v>
      </c>
      <c r="T18" s="133"/>
      <c r="U18" s="133">
        <f t="shared" si="13"/>
        <v>99.00996258</v>
      </c>
      <c r="V18" s="134">
        <v>2.6</v>
      </c>
      <c r="W18" s="134">
        <v>73</v>
      </c>
      <c r="X18" s="134">
        <v>1.1</v>
      </c>
      <c r="Y18" s="134">
        <v>301</v>
      </c>
      <c r="Z18" s="134">
        <v>45</v>
      </c>
      <c r="AA18" s="134">
        <v>4.64</v>
      </c>
      <c r="AB18" s="134">
        <v>10.8</v>
      </c>
      <c r="AC18" s="134">
        <v>1.57</v>
      </c>
      <c r="AD18" s="134">
        <v>8.12</v>
      </c>
      <c r="AE18" s="134">
        <v>2.47</v>
      </c>
      <c r="AF18" s="134">
        <v>0.915</v>
      </c>
      <c r="AG18" s="134">
        <v>2.78</v>
      </c>
      <c r="AH18" s="134">
        <v>0.51</v>
      </c>
      <c r="AI18" s="134">
        <v>3.08</v>
      </c>
      <c r="AJ18" s="134">
        <v>0.61</v>
      </c>
      <c r="AK18" s="134">
        <v>1.82</v>
      </c>
      <c r="AL18" s="134">
        <v>0.279</v>
      </c>
      <c r="AM18" s="134">
        <v>1.68</v>
      </c>
      <c r="AN18" s="134">
        <v>0.251</v>
      </c>
      <c r="AO18" s="134">
        <v>15</v>
      </c>
      <c r="AP18" s="134">
        <v>34.5</v>
      </c>
      <c r="AQ18" s="134">
        <v>25</v>
      </c>
      <c r="AR18" s="134">
        <v>63.8</v>
      </c>
      <c r="AS18" s="134">
        <v>26</v>
      </c>
      <c r="AT18" s="134">
        <v>338</v>
      </c>
      <c r="AU18" s="134">
        <v>78</v>
      </c>
      <c r="AV18" s="134">
        <v>137</v>
      </c>
      <c r="AW18" s="134">
        <v>5</v>
      </c>
      <c r="AX18" s="134">
        <v>0.2</v>
      </c>
      <c r="AY18" s="134">
        <v>0.57</v>
      </c>
      <c r="AZ18" s="134">
        <v>0.16</v>
      </c>
      <c r="BA18" s="134">
        <v>0.08</v>
      </c>
      <c r="BB18" s="134">
        <v>1.4</v>
      </c>
      <c r="BC18" s="30">
        <f t="shared" si="0"/>
        <v>20.066666666666666</v>
      </c>
      <c r="BD18" s="30">
        <f t="shared" si="1"/>
        <v>6.688888888888889</v>
      </c>
      <c r="BE18" s="30">
        <f t="shared" si="2"/>
        <v>1.6222222222222222</v>
      </c>
      <c r="BF18" s="43">
        <f t="shared" si="3"/>
        <v>0.024444444444444446</v>
      </c>
      <c r="BG18" s="43">
        <f t="shared" si="4"/>
        <v>0.07333333333333333</v>
      </c>
      <c r="BH18" s="43">
        <f t="shared" si="12"/>
        <v>0.012666666666666666</v>
      </c>
      <c r="BI18" s="30">
        <f t="shared" si="6"/>
        <v>9.797101449275363</v>
      </c>
      <c r="BJ18" s="37">
        <f t="shared" si="7"/>
        <v>22.533333333333335</v>
      </c>
      <c r="BK18" s="111">
        <v>1.933492042020756</v>
      </c>
      <c r="BL18" s="30">
        <f t="shared" si="8"/>
        <v>0.8274755843843152</v>
      </c>
      <c r="BM18" s="30">
        <f t="shared" si="9"/>
        <v>18.514018691588785</v>
      </c>
      <c r="BN18" s="30">
        <f t="shared" si="10"/>
        <v>1.8371141249999998</v>
      </c>
      <c r="BO18" s="30">
        <f t="shared" si="11"/>
        <v>54.81075724808358</v>
      </c>
      <c r="BP18" s="178">
        <v>0.70396</v>
      </c>
      <c r="BQ18" s="178">
        <v>0.512975</v>
      </c>
      <c r="BR18" s="178">
        <v>6.2</v>
      </c>
      <c r="BS18" s="178">
        <v>18.648</v>
      </c>
      <c r="BT18" s="178">
        <v>15.61</v>
      </c>
      <c r="BU18" s="178">
        <v>38.841</v>
      </c>
      <c r="BW18" s="30">
        <f>AA18/2.5</f>
        <v>1.8559999999999999</v>
      </c>
      <c r="BX18" s="30">
        <f>AB18/7.5</f>
        <v>1.4400000000000002</v>
      </c>
      <c r="BY18" s="30">
        <f>AC18/1.32</f>
        <v>1.1893939393939394</v>
      </c>
      <c r="BZ18" s="30">
        <f>AD18/7.4</f>
        <v>1.0972972972972972</v>
      </c>
      <c r="CA18" s="30">
        <f>AE18/2.63</f>
        <v>0.9391634980988595</v>
      </c>
      <c r="CB18" s="30">
        <f>AF18/1.02</f>
        <v>0.8970588235294118</v>
      </c>
      <c r="CC18" s="30">
        <f>AG18/3.68</f>
        <v>0.7554347826086956</v>
      </c>
      <c r="CD18" s="30">
        <f>AH18/0.67</f>
        <v>0.7611940298507462</v>
      </c>
      <c r="CE18" s="30">
        <f>AI18/4.55</f>
        <v>0.676923076923077</v>
      </c>
      <c r="CF18" s="30">
        <f>AJ18/1.01</f>
        <v>0.6039603960396039</v>
      </c>
      <c r="CG18" s="30">
        <f>AK18/2.97</f>
        <v>0.6127946127946128</v>
      </c>
      <c r="CH18" s="30">
        <f>AL18/0.456</f>
        <v>0.611842105263158</v>
      </c>
      <c r="CI18" s="30">
        <f>AM18/3.05</f>
        <v>0.5508196721311476</v>
      </c>
      <c r="CJ18" s="30">
        <f>AN18/0.455</f>
        <v>0.5516483516483517</v>
      </c>
      <c r="CK18" s="30">
        <f>AO18/28</f>
        <v>0.5357142857142857</v>
      </c>
      <c r="CL18" s="111">
        <f t="shared" si="14"/>
        <v>1.0650054526540558</v>
      </c>
      <c r="CM18" s="111">
        <f t="shared" si="15"/>
        <v>1.933492042020756</v>
      </c>
    </row>
    <row r="19" spans="1:91" s="177" customFormat="1" ht="13.5">
      <c r="A19" s="174" t="s">
        <v>759</v>
      </c>
      <c r="B19" s="30">
        <v>-8.965</v>
      </c>
      <c r="C19" s="175">
        <v>116.98</v>
      </c>
      <c r="D19" s="176">
        <v>3.6</v>
      </c>
      <c r="E19" s="176">
        <v>4</v>
      </c>
      <c r="F19" s="177" t="s">
        <v>771</v>
      </c>
      <c r="G19" s="133">
        <v>58.93</v>
      </c>
      <c r="H19" s="133">
        <v>0.58</v>
      </c>
      <c r="I19" s="133">
        <v>18.42</v>
      </c>
      <c r="J19" s="101"/>
      <c r="K19" s="133">
        <v>5.36287356</v>
      </c>
      <c r="L19" s="101"/>
      <c r="M19" s="133">
        <v>0.14</v>
      </c>
      <c r="N19" s="133">
        <v>2.73</v>
      </c>
      <c r="O19" s="133">
        <v>6.48</v>
      </c>
      <c r="P19" s="133">
        <v>3.87</v>
      </c>
      <c r="Q19" s="133">
        <v>0.8</v>
      </c>
      <c r="R19" s="133">
        <v>0.21</v>
      </c>
      <c r="S19" s="133">
        <v>1.01</v>
      </c>
      <c r="T19" s="133"/>
      <c r="U19" s="133">
        <f t="shared" si="13"/>
        <v>98.53287356000001</v>
      </c>
      <c r="V19" s="134">
        <v>18</v>
      </c>
      <c r="W19" s="134">
        <v>346</v>
      </c>
      <c r="X19" s="134">
        <v>2.6</v>
      </c>
      <c r="Y19" s="134">
        <v>552</v>
      </c>
      <c r="Z19" s="134">
        <v>65</v>
      </c>
      <c r="AA19" s="134">
        <v>9.54</v>
      </c>
      <c r="AB19" s="134">
        <v>21</v>
      </c>
      <c r="AC19" s="134">
        <v>2.674</v>
      </c>
      <c r="AD19" s="134">
        <v>11.5</v>
      </c>
      <c r="AE19" s="134">
        <v>2.48</v>
      </c>
      <c r="AF19" s="134">
        <v>0.777</v>
      </c>
      <c r="AG19" s="134">
        <v>2.42</v>
      </c>
      <c r="AH19" s="134">
        <v>0.36</v>
      </c>
      <c r="AI19" s="134">
        <v>1.96</v>
      </c>
      <c r="AJ19" s="134">
        <v>0.39</v>
      </c>
      <c r="AK19" s="134">
        <v>1.24</v>
      </c>
      <c r="AL19" s="134">
        <v>0.18</v>
      </c>
      <c r="AM19" s="134">
        <v>1.15</v>
      </c>
      <c r="AN19" s="134">
        <v>0.187</v>
      </c>
      <c r="AO19" s="134">
        <v>9</v>
      </c>
      <c r="AP19" s="134">
        <v>10.9</v>
      </c>
      <c r="AQ19" s="134">
        <v>10</v>
      </c>
      <c r="AR19" s="134">
        <v>126</v>
      </c>
      <c r="AS19" s="134">
        <v>16</v>
      </c>
      <c r="AT19" s="134">
        <v>109</v>
      </c>
      <c r="AU19" s="134">
        <v>160</v>
      </c>
      <c r="AV19" s="134">
        <v>113</v>
      </c>
      <c r="AW19" s="134">
        <v>12</v>
      </c>
      <c r="AX19" s="134">
        <v>1.4</v>
      </c>
      <c r="AY19" s="134">
        <v>1.9</v>
      </c>
      <c r="AZ19" s="134">
        <v>0.5</v>
      </c>
      <c r="BA19" s="134">
        <v>0.15</v>
      </c>
      <c r="BB19" s="134">
        <v>1.9</v>
      </c>
      <c r="BC19" s="30">
        <f t="shared" si="0"/>
        <v>61.333333333333336</v>
      </c>
      <c r="BD19" s="30">
        <f t="shared" si="1"/>
        <v>8.492307692307692</v>
      </c>
      <c r="BE19" s="30">
        <f t="shared" si="2"/>
        <v>5.323076923076923</v>
      </c>
      <c r="BF19" s="43">
        <f t="shared" si="3"/>
        <v>0.04</v>
      </c>
      <c r="BG19" s="43">
        <f t="shared" si="4"/>
        <v>0.2888888888888889</v>
      </c>
      <c r="BH19" s="43">
        <f t="shared" si="12"/>
        <v>0.02923076923076923</v>
      </c>
      <c r="BI19" s="30">
        <f t="shared" si="6"/>
        <v>10</v>
      </c>
      <c r="BJ19" s="37">
        <f t="shared" si="7"/>
        <v>12.11111111111111</v>
      </c>
      <c r="BK19" s="111">
        <v>2.565612756064573</v>
      </c>
      <c r="BL19" s="30">
        <f t="shared" si="8"/>
        <v>1.0322566488102196</v>
      </c>
      <c r="BM19" s="30">
        <f t="shared" si="9"/>
        <v>31.758620689655178</v>
      </c>
      <c r="BN19" s="30">
        <f t="shared" si="10"/>
        <v>1.9644225494505494</v>
      </c>
      <c r="BO19" s="30">
        <f t="shared" si="11"/>
        <v>53.146461791131294</v>
      </c>
      <c r="BP19" s="178">
        <v>0.70382</v>
      </c>
      <c r="BQ19" s="178">
        <v>0.512945</v>
      </c>
      <c r="BR19" s="178">
        <v>5.6</v>
      </c>
      <c r="BS19" s="178">
        <v>18.639</v>
      </c>
      <c r="BT19" s="178">
        <v>15.589</v>
      </c>
      <c r="BU19" s="178">
        <v>38.754</v>
      </c>
      <c r="BW19" s="30">
        <f>AA19/2.5</f>
        <v>3.816</v>
      </c>
      <c r="BX19" s="30">
        <f>AB19/7.5</f>
        <v>2.8</v>
      </c>
      <c r="BY19" s="30">
        <f>AC19/1.32</f>
        <v>2.0257575757575754</v>
      </c>
      <c r="BZ19" s="30">
        <f>AD19/7.4</f>
        <v>1.554054054054054</v>
      </c>
      <c r="CA19" s="30">
        <f>AE19/2.63</f>
        <v>0.9429657794676807</v>
      </c>
      <c r="CB19" s="30">
        <f>AF19/1.02</f>
        <v>0.7617647058823529</v>
      </c>
      <c r="CC19" s="30">
        <f>AG19/3.68</f>
        <v>0.6576086956521738</v>
      </c>
      <c r="CD19" s="30">
        <f>AH19/0.67</f>
        <v>0.5373134328358209</v>
      </c>
      <c r="CE19" s="30">
        <f>AI19/4.55</f>
        <v>0.4307692307692308</v>
      </c>
      <c r="CF19" s="30">
        <f>AJ19/1.01</f>
        <v>0.38613861386138615</v>
      </c>
      <c r="CG19" s="30">
        <f>AK19/2.97</f>
        <v>0.4175084175084175</v>
      </c>
      <c r="CH19" s="30">
        <f>AL19/0.456</f>
        <v>0.3947368421052631</v>
      </c>
      <c r="CI19" s="30">
        <f>AM19/3.05</f>
        <v>0.3770491803278688</v>
      </c>
      <c r="CJ19" s="30">
        <f>AN19/0.455</f>
        <v>0.41098901098901097</v>
      </c>
      <c r="CK19" s="30">
        <f>AO19/28</f>
        <v>0.32142857142857145</v>
      </c>
      <c r="CL19" s="111">
        <f t="shared" si="14"/>
        <v>0.9673621867128717</v>
      </c>
      <c r="CM19" s="111">
        <f t="shared" si="15"/>
        <v>2.565612756064573</v>
      </c>
    </row>
    <row r="20" spans="1:91" s="177" customFormat="1" ht="13.5">
      <c r="A20" s="174" t="s">
        <v>759</v>
      </c>
      <c r="B20" s="30">
        <v>-8.965</v>
      </c>
      <c r="C20" s="175">
        <v>116.98</v>
      </c>
      <c r="D20" s="176">
        <v>3.6</v>
      </c>
      <c r="E20" s="176">
        <v>4</v>
      </c>
      <c r="F20" s="177" t="s">
        <v>772</v>
      </c>
      <c r="G20" s="133">
        <v>68.98</v>
      </c>
      <c r="H20" s="133">
        <v>0.46</v>
      </c>
      <c r="I20" s="133">
        <v>14.08</v>
      </c>
      <c r="J20" s="101"/>
      <c r="K20" s="133">
        <v>3.08635173</v>
      </c>
      <c r="L20" s="101"/>
      <c r="M20" s="133">
        <v>0.04</v>
      </c>
      <c r="N20" s="133">
        <v>1.35</v>
      </c>
      <c r="O20" s="133">
        <v>2.26</v>
      </c>
      <c r="P20" s="133">
        <v>3.73</v>
      </c>
      <c r="Q20" s="133">
        <v>2.39</v>
      </c>
      <c r="R20" s="133">
        <v>0.09</v>
      </c>
      <c r="S20" s="133">
        <v>2.34</v>
      </c>
      <c r="T20" s="133"/>
      <c r="U20" s="133">
        <f t="shared" si="13"/>
        <v>98.80635173000002</v>
      </c>
      <c r="V20" s="134">
        <v>63</v>
      </c>
      <c r="W20" s="134">
        <v>675</v>
      </c>
      <c r="X20" s="134">
        <v>3.9</v>
      </c>
      <c r="Y20" s="134">
        <v>542</v>
      </c>
      <c r="Z20" s="134">
        <v>152</v>
      </c>
      <c r="AA20" s="134">
        <v>12.1</v>
      </c>
      <c r="AB20" s="134">
        <v>27</v>
      </c>
      <c r="AC20" s="134">
        <v>3.338</v>
      </c>
      <c r="AD20" s="134">
        <v>14</v>
      </c>
      <c r="AE20" s="134">
        <v>3.37</v>
      </c>
      <c r="AF20" s="134">
        <v>0.728</v>
      </c>
      <c r="AG20" s="134">
        <v>3.57</v>
      </c>
      <c r="AH20" s="134">
        <v>0.61</v>
      </c>
      <c r="AI20" s="134">
        <v>3.68</v>
      </c>
      <c r="AJ20" s="134">
        <v>0.76</v>
      </c>
      <c r="AK20" s="134">
        <v>2.45</v>
      </c>
      <c r="AL20" s="134">
        <v>0.39</v>
      </c>
      <c r="AM20" s="134">
        <v>2.59</v>
      </c>
      <c r="AN20" s="134">
        <v>0.405</v>
      </c>
      <c r="AO20" s="134">
        <v>23</v>
      </c>
      <c r="AP20" s="134">
        <v>10.7</v>
      </c>
      <c r="AQ20" s="134">
        <v>11</v>
      </c>
      <c r="AR20" s="134">
        <v>250</v>
      </c>
      <c r="AS20" s="134">
        <v>10</v>
      </c>
      <c r="AT20" s="134">
        <v>78</v>
      </c>
      <c r="AU20" s="134">
        <v>81</v>
      </c>
      <c r="AV20" s="134">
        <v>149</v>
      </c>
      <c r="AW20" s="134">
        <v>54</v>
      </c>
      <c r="AX20" s="134">
        <v>4</v>
      </c>
      <c r="AY20" s="134">
        <v>5.69</v>
      </c>
      <c r="AZ20" s="134">
        <v>1.74</v>
      </c>
      <c r="BA20" s="134">
        <v>0.25</v>
      </c>
      <c r="BB20" s="134">
        <v>5</v>
      </c>
      <c r="BC20" s="30">
        <f t="shared" si="0"/>
        <v>23.565217391304348</v>
      </c>
      <c r="BD20" s="30">
        <f t="shared" si="1"/>
        <v>3.5657894736842106</v>
      </c>
      <c r="BE20" s="30">
        <f t="shared" si="2"/>
        <v>4.440789473684211</v>
      </c>
      <c r="BF20" s="43">
        <f t="shared" si="3"/>
        <v>0.025657894736842105</v>
      </c>
      <c r="BG20" s="43">
        <f t="shared" si="4"/>
        <v>0.16956521739130434</v>
      </c>
      <c r="BH20" s="43">
        <f t="shared" si="12"/>
        <v>0.03743421052631579</v>
      </c>
      <c r="BI20" s="30">
        <f t="shared" si="6"/>
        <v>7.289719626168225</v>
      </c>
      <c r="BJ20" s="37">
        <f t="shared" si="7"/>
        <v>3.391304347826087</v>
      </c>
      <c r="BK20" s="111">
        <v>0.7538483835142427</v>
      </c>
      <c r="BL20" s="30">
        <f t="shared" si="8"/>
        <v>0.9113821089772879</v>
      </c>
      <c r="BM20" s="30">
        <f t="shared" si="9"/>
        <v>30.60869565217391</v>
      </c>
      <c r="BN20" s="30">
        <f t="shared" si="10"/>
        <v>2.2861864666666665</v>
      </c>
      <c r="BO20" s="30">
        <f t="shared" si="11"/>
        <v>49.35849039325307</v>
      </c>
      <c r="BP20" s="178">
        <v>0.70401</v>
      </c>
      <c r="BQ20" s="178">
        <v>0.51294</v>
      </c>
      <c r="BR20" s="178">
        <v>5.6</v>
      </c>
      <c r="BS20" s="178">
        <v>18.654</v>
      </c>
      <c r="BT20" s="178">
        <v>15.601</v>
      </c>
      <c r="BU20" s="178">
        <v>38.807</v>
      </c>
      <c r="BW20" s="30">
        <f>AA20/2.5</f>
        <v>4.84</v>
      </c>
      <c r="BX20" s="30">
        <f>AB20/7.5</f>
        <v>3.6</v>
      </c>
      <c r="BY20" s="30">
        <f>AC20/1.32</f>
        <v>2.528787878787879</v>
      </c>
      <c r="BZ20" s="30">
        <f>AD20/7.4</f>
        <v>1.8918918918918919</v>
      </c>
      <c r="CA20" s="30">
        <f>AE20/2.63</f>
        <v>1.2813688212927759</v>
      </c>
      <c r="CB20" s="30">
        <f>AF20/1.02</f>
        <v>0.7137254901960784</v>
      </c>
      <c r="CC20" s="30">
        <f>AG20/3.68</f>
        <v>0.9701086956521738</v>
      </c>
      <c r="CD20" s="30">
        <f>AH20/0.67</f>
        <v>0.9104477611940298</v>
      </c>
      <c r="CE20" s="30">
        <f>AI20/4.55</f>
        <v>0.8087912087912088</v>
      </c>
      <c r="CF20" s="30">
        <f>AJ20/1.01</f>
        <v>0.7524752475247525</v>
      </c>
      <c r="CG20" s="30">
        <f>AK20/2.97</f>
        <v>0.8249158249158249</v>
      </c>
      <c r="CH20" s="30">
        <f>AL20/0.456</f>
        <v>0.8552631578947368</v>
      </c>
      <c r="CI20" s="30">
        <f>AM20/3.05</f>
        <v>0.8491803278688524</v>
      </c>
      <c r="CJ20" s="30">
        <f>AN20/0.455</f>
        <v>0.8901098901098902</v>
      </c>
      <c r="CK20" s="30">
        <f>AO20/28</f>
        <v>0.8214285714285714</v>
      </c>
      <c r="CL20" s="111">
        <f t="shared" si="14"/>
        <v>0.640153217476029</v>
      </c>
      <c r="CM20" s="111">
        <f t="shared" si="15"/>
        <v>0.7538483835142427</v>
      </c>
    </row>
    <row r="21" spans="1:91" s="177" customFormat="1" ht="13.5">
      <c r="A21" s="174" t="s">
        <v>759</v>
      </c>
      <c r="B21" s="30">
        <v>-8.965</v>
      </c>
      <c r="C21" s="175">
        <v>116.98</v>
      </c>
      <c r="D21" s="179">
        <v>4.83</v>
      </c>
      <c r="E21" s="179">
        <v>5.15</v>
      </c>
      <c r="F21" s="177" t="s">
        <v>773</v>
      </c>
      <c r="G21" s="133">
        <v>65.86</v>
      </c>
      <c r="H21" s="133">
        <v>0.43</v>
      </c>
      <c r="I21" s="133">
        <v>15.97</v>
      </c>
      <c r="J21" s="101"/>
      <c r="K21" s="133">
        <v>4.031153280000001</v>
      </c>
      <c r="L21" s="101"/>
      <c r="M21" s="133">
        <v>0.11</v>
      </c>
      <c r="N21" s="133">
        <v>2.34</v>
      </c>
      <c r="O21" s="133">
        <v>5.52</v>
      </c>
      <c r="P21" s="133">
        <v>3.88</v>
      </c>
      <c r="Q21" s="133">
        <v>1.03</v>
      </c>
      <c r="R21" s="133">
        <v>0.37</v>
      </c>
      <c r="S21" s="133">
        <v>1.11</v>
      </c>
      <c r="T21" s="133"/>
      <c r="U21" s="133">
        <f t="shared" si="13"/>
        <v>100.65115328</v>
      </c>
      <c r="V21" s="134">
        <v>18</v>
      </c>
      <c r="W21" s="134">
        <v>570</v>
      </c>
      <c r="X21" s="134">
        <v>2.2</v>
      </c>
      <c r="Y21" s="134">
        <v>407</v>
      </c>
      <c r="Z21" s="134">
        <v>64</v>
      </c>
      <c r="AA21" s="134">
        <v>8.1</v>
      </c>
      <c r="AB21" s="134">
        <v>16.9</v>
      </c>
      <c r="AC21" s="134">
        <v>2.054</v>
      </c>
      <c r="AD21" s="134">
        <v>8.65</v>
      </c>
      <c r="AE21" s="134">
        <v>1.99</v>
      </c>
      <c r="AF21" s="134">
        <v>0.675</v>
      </c>
      <c r="AG21" s="134">
        <v>1.96</v>
      </c>
      <c r="AH21" s="134">
        <v>0.32</v>
      </c>
      <c r="AI21" s="134">
        <v>1.73</v>
      </c>
      <c r="AJ21" s="134">
        <v>0.34</v>
      </c>
      <c r="AK21" s="134">
        <v>1.04</v>
      </c>
      <c r="AL21" s="134">
        <v>0.157</v>
      </c>
      <c r="AM21" s="134">
        <v>1.09</v>
      </c>
      <c r="AN21" s="134">
        <v>0.171</v>
      </c>
      <c r="AO21" s="134">
        <v>10</v>
      </c>
      <c r="AP21" s="134">
        <v>9.3</v>
      </c>
      <c r="AQ21" s="134">
        <v>11</v>
      </c>
      <c r="AR21" s="134">
        <v>114</v>
      </c>
      <c r="AS21" s="134">
        <v>12.2</v>
      </c>
      <c r="AT21" s="134">
        <v>91</v>
      </c>
      <c r="AU21" s="134">
        <v>51</v>
      </c>
      <c r="AV21" s="134">
        <v>59</v>
      </c>
      <c r="AW21" s="134">
        <v>6</v>
      </c>
      <c r="AX21" s="134">
        <v>0.3</v>
      </c>
      <c r="AY21" s="134">
        <v>1.75</v>
      </c>
      <c r="AZ21" s="134">
        <v>0.49</v>
      </c>
      <c r="BA21" s="134">
        <v>0.17</v>
      </c>
      <c r="BB21" s="134">
        <v>2.1</v>
      </c>
      <c r="BC21" s="30">
        <f t="shared" si="0"/>
        <v>40.7</v>
      </c>
      <c r="BD21" s="30">
        <f t="shared" si="1"/>
        <v>6.359375</v>
      </c>
      <c r="BE21" s="30">
        <f t="shared" si="2"/>
        <v>8.90625</v>
      </c>
      <c r="BF21" s="43">
        <f t="shared" si="3"/>
        <v>0.034375</v>
      </c>
      <c r="BG21" s="43">
        <f t="shared" si="4"/>
        <v>0.22000000000000003</v>
      </c>
      <c r="BH21" s="43">
        <f t="shared" si="12"/>
        <v>0.02734375</v>
      </c>
      <c r="BI21" s="30">
        <f t="shared" si="6"/>
        <v>9.784946236559138</v>
      </c>
      <c r="BJ21" s="37">
        <f t="shared" si="7"/>
        <v>9.1</v>
      </c>
      <c r="BK21" s="111">
        <v>2.916917541317257</v>
      </c>
      <c r="BL21" s="30">
        <f t="shared" si="8"/>
        <v>1.0979422517913129</v>
      </c>
      <c r="BM21" s="30">
        <f t="shared" si="9"/>
        <v>37.139534883720934</v>
      </c>
      <c r="BN21" s="30">
        <f t="shared" si="10"/>
        <v>1.7227150769230772</v>
      </c>
      <c r="BO21" s="30">
        <f t="shared" si="11"/>
        <v>56.397780730489835</v>
      </c>
      <c r="BP21" s="178">
        <v>0.70385</v>
      </c>
      <c r="BQ21" s="178">
        <v>0.512953</v>
      </c>
      <c r="BR21" s="178">
        <v>5.8</v>
      </c>
      <c r="BS21" s="178">
        <v>18.619</v>
      </c>
      <c r="BT21" s="178">
        <v>15.603</v>
      </c>
      <c r="BU21" s="178">
        <v>38.763</v>
      </c>
      <c r="BW21" s="30">
        <f>AA21/2.5</f>
        <v>3.2399999999999998</v>
      </c>
      <c r="BX21" s="30">
        <f>AB21/7.5</f>
        <v>2.253333333333333</v>
      </c>
      <c r="BY21" s="30">
        <f>AC21/1.32</f>
        <v>1.556060606060606</v>
      </c>
      <c r="BZ21" s="30">
        <f>AD21/7.4</f>
        <v>1.1689189189189189</v>
      </c>
      <c r="CA21" s="30">
        <f>AE21/2.63</f>
        <v>0.7566539923954373</v>
      </c>
      <c r="CB21" s="30">
        <f>AF21/1.02</f>
        <v>0.6617647058823529</v>
      </c>
      <c r="CC21" s="30">
        <f>AG21/3.68</f>
        <v>0.5326086956521738</v>
      </c>
      <c r="CD21" s="30">
        <f>AH21/0.67</f>
        <v>0.47761194029850745</v>
      </c>
      <c r="CE21" s="30">
        <f>AI21/4.55</f>
        <v>0.38021978021978026</v>
      </c>
      <c r="CF21" s="30">
        <f>AJ21/1.01</f>
        <v>0.33663366336633666</v>
      </c>
      <c r="CG21" s="30">
        <f>AK21/2.97</f>
        <v>0.3501683501683502</v>
      </c>
      <c r="CH21" s="30">
        <f>AL21/0.456</f>
        <v>0.3442982456140351</v>
      </c>
      <c r="CI21" s="30">
        <f>AM21/3.05</f>
        <v>0.3573770491803279</v>
      </c>
      <c r="CJ21" s="30">
        <f>AN21/0.455</f>
        <v>0.3758241758241758</v>
      </c>
      <c r="CK21" s="30">
        <f>AO21/28</f>
        <v>0.35714285714285715</v>
      </c>
      <c r="CL21" s="111">
        <f t="shared" si="14"/>
        <v>1.0424393836182986</v>
      </c>
      <c r="CM21" s="111">
        <f t="shared" si="15"/>
        <v>2.916917541317257</v>
      </c>
    </row>
    <row r="22" spans="1:91" s="177" customFormat="1" ht="13.5">
      <c r="A22" s="174" t="s">
        <v>759</v>
      </c>
      <c r="B22" s="30">
        <v>-8.965</v>
      </c>
      <c r="C22" s="175">
        <v>116.98</v>
      </c>
      <c r="D22" s="179">
        <v>4.83</v>
      </c>
      <c r="E22" s="179">
        <v>5.15</v>
      </c>
      <c r="F22" s="177" t="s">
        <v>774</v>
      </c>
      <c r="G22" s="133">
        <v>65.87</v>
      </c>
      <c r="H22" s="133">
        <v>0.44</v>
      </c>
      <c r="I22" s="133">
        <v>15.98</v>
      </c>
      <c r="J22" s="101"/>
      <c r="K22" s="133">
        <v>4.44506634</v>
      </c>
      <c r="L22" s="101"/>
      <c r="M22" s="133">
        <v>0.13</v>
      </c>
      <c r="N22" s="133">
        <v>2.39</v>
      </c>
      <c r="O22" s="133">
        <v>5.35</v>
      </c>
      <c r="P22" s="133">
        <v>3.57</v>
      </c>
      <c r="Q22" s="133">
        <v>0.67</v>
      </c>
      <c r="R22" s="133">
        <v>0.15</v>
      </c>
      <c r="S22" s="133">
        <v>0.91</v>
      </c>
      <c r="T22" s="133"/>
      <c r="U22" s="133">
        <f t="shared" si="13"/>
        <v>99.90506633999999</v>
      </c>
      <c r="V22" s="134">
        <v>12</v>
      </c>
      <c r="W22" s="134">
        <v>407</v>
      </c>
      <c r="X22" s="134">
        <v>2</v>
      </c>
      <c r="Y22" s="134">
        <v>406</v>
      </c>
      <c r="Z22" s="134">
        <v>70</v>
      </c>
      <c r="AA22" s="134">
        <v>8.42</v>
      </c>
      <c r="AB22" s="134">
        <v>18.3</v>
      </c>
      <c r="AC22" s="134">
        <v>2.201</v>
      </c>
      <c r="AD22" s="134">
        <v>9.11</v>
      </c>
      <c r="AE22" s="134">
        <v>2.07</v>
      </c>
      <c r="AF22" s="134">
        <v>0.718</v>
      </c>
      <c r="AG22" s="134">
        <v>2.2</v>
      </c>
      <c r="AH22" s="134">
        <v>0.33</v>
      </c>
      <c r="AI22" s="134">
        <v>1.85</v>
      </c>
      <c r="AJ22" s="134">
        <v>0.38</v>
      </c>
      <c r="AK22" s="134">
        <v>1.13</v>
      </c>
      <c r="AL22" s="134">
        <v>0.164</v>
      </c>
      <c r="AM22" s="134">
        <v>1.06</v>
      </c>
      <c r="AN22" s="134">
        <v>0.185</v>
      </c>
      <c r="AO22" s="134">
        <v>10</v>
      </c>
      <c r="AP22" s="134">
        <v>9.9</v>
      </c>
      <c r="AQ22" s="134">
        <v>13</v>
      </c>
      <c r="AR22" s="134">
        <v>93.7</v>
      </c>
      <c r="AS22" s="134">
        <v>14.1</v>
      </c>
      <c r="AT22" s="134">
        <v>83</v>
      </c>
      <c r="AU22" s="134">
        <v>98</v>
      </c>
      <c r="AV22" s="134">
        <v>113</v>
      </c>
      <c r="AW22" s="134">
        <v>9</v>
      </c>
      <c r="AX22" s="134">
        <v>0.5</v>
      </c>
      <c r="AY22" s="134">
        <v>1.74</v>
      </c>
      <c r="AZ22" s="134">
        <v>0.46</v>
      </c>
      <c r="BA22" s="134">
        <v>0.13</v>
      </c>
      <c r="BB22" s="134">
        <v>1.9</v>
      </c>
      <c r="BC22" s="30">
        <f t="shared" si="0"/>
        <v>40.6</v>
      </c>
      <c r="BD22" s="30">
        <f t="shared" si="1"/>
        <v>5.8</v>
      </c>
      <c r="BE22" s="30">
        <f t="shared" si="2"/>
        <v>5.814285714285714</v>
      </c>
      <c r="BF22" s="43">
        <f t="shared" si="3"/>
        <v>0.02857142857142857</v>
      </c>
      <c r="BG22" s="43">
        <f t="shared" si="4"/>
        <v>0.2</v>
      </c>
      <c r="BH22" s="43">
        <f t="shared" si="12"/>
        <v>0.024857142857142855</v>
      </c>
      <c r="BI22" s="30">
        <f t="shared" si="6"/>
        <v>8.383838383838384</v>
      </c>
      <c r="BJ22" s="37">
        <f t="shared" si="7"/>
        <v>8.3</v>
      </c>
      <c r="BK22" s="111">
        <v>2.9527285073650487</v>
      </c>
      <c r="BL22" s="30">
        <f t="shared" si="8"/>
        <v>1.0216142164273387</v>
      </c>
      <c r="BM22" s="30">
        <f t="shared" si="9"/>
        <v>36.31818181818182</v>
      </c>
      <c r="BN22" s="30">
        <f t="shared" si="10"/>
        <v>1.8598603933054394</v>
      </c>
      <c r="BO22" s="30">
        <f t="shared" si="11"/>
        <v>54.505791031505446</v>
      </c>
      <c r="BW22" s="30">
        <f>AA22/2.5</f>
        <v>3.368</v>
      </c>
      <c r="BX22" s="30">
        <f>AB22/7.5</f>
        <v>2.44</v>
      </c>
      <c r="BY22" s="30">
        <f>AC22/1.32</f>
        <v>1.6674242424242425</v>
      </c>
      <c r="BZ22" s="30">
        <f>AD22/7.4</f>
        <v>1.231081081081081</v>
      </c>
      <c r="CA22" s="30">
        <f>AE22/2.63</f>
        <v>0.7870722433460076</v>
      </c>
      <c r="CB22" s="30">
        <f>AF22/1.02</f>
        <v>0.7039215686274509</v>
      </c>
      <c r="CC22" s="30">
        <f>AG22/3.68</f>
        <v>0.5978260869565217</v>
      </c>
      <c r="CD22" s="30">
        <f>AH22/0.67</f>
        <v>0.4925373134328358</v>
      </c>
      <c r="CE22" s="30">
        <f>AI22/4.55</f>
        <v>0.40659340659340665</v>
      </c>
      <c r="CF22" s="30">
        <f>AJ22/1.01</f>
        <v>0.37623762376237624</v>
      </c>
      <c r="CG22" s="30">
        <f>AK22/2.97</f>
        <v>0.3804713804713804</v>
      </c>
      <c r="CH22" s="30">
        <f>AL22/0.456</f>
        <v>0.35964912280701755</v>
      </c>
      <c r="CI22" s="30">
        <f>AM22/3.05</f>
        <v>0.34754098360655744</v>
      </c>
      <c r="CJ22" s="30">
        <f>AN22/0.455</f>
        <v>0.4065934065934066</v>
      </c>
      <c r="CK22" s="30">
        <f>AO22/28</f>
        <v>0.35714285714285715</v>
      </c>
      <c r="CL22" s="111">
        <f t="shared" si="14"/>
        <v>1.0261941697727712</v>
      </c>
      <c r="CM22" s="111">
        <f t="shared" si="15"/>
        <v>2.9527285073650487</v>
      </c>
    </row>
    <row r="23" spans="1:91" s="177" customFormat="1" ht="13.5">
      <c r="A23" s="174" t="s">
        <v>759</v>
      </c>
      <c r="B23" s="30">
        <v>-8.965</v>
      </c>
      <c r="C23" s="175">
        <v>116.98</v>
      </c>
      <c r="D23" s="176">
        <v>3.6</v>
      </c>
      <c r="E23" s="176">
        <v>4</v>
      </c>
      <c r="F23" s="177" t="s">
        <v>775</v>
      </c>
      <c r="G23" s="133">
        <v>67.76</v>
      </c>
      <c r="H23" s="133">
        <v>0.3</v>
      </c>
      <c r="I23" s="133">
        <v>16.08</v>
      </c>
      <c r="J23" s="101"/>
      <c r="K23" s="133">
        <v>3.16733472</v>
      </c>
      <c r="L23" s="101"/>
      <c r="M23" s="133">
        <v>0.05</v>
      </c>
      <c r="N23" s="133">
        <v>1.39</v>
      </c>
      <c r="O23" s="133">
        <v>3.58</v>
      </c>
      <c r="P23" s="133">
        <v>5.01</v>
      </c>
      <c r="Q23" s="133">
        <v>0.75</v>
      </c>
      <c r="R23" s="133">
        <v>0.2</v>
      </c>
      <c r="S23" s="133">
        <v>0.7</v>
      </c>
      <c r="T23" s="133"/>
      <c r="U23" s="133">
        <f t="shared" si="13"/>
        <v>98.98733472</v>
      </c>
      <c r="V23" s="134">
        <v>16</v>
      </c>
      <c r="W23" s="134">
        <v>680</v>
      </c>
      <c r="X23" s="134">
        <v>1.3</v>
      </c>
      <c r="Y23" s="134">
        <v>446</v>
      </c>
      <c r="Z23" s="134">
        <v>63</v>
      </c>
      <c r="AA23" s="134">
        <v>8</v>
      </c>
      <c r="AB23" s="134">
        <v>18</v>
      </c>
      <c r="AC23" s="134">
        <v>2.19</v>
      </c>
      <c r="AD23" s="134">
        <v>9.48</v>
      </c>
      <c r="AE23" s="134">
        <v>1.97</v>
      </c>
      <c r="AF23" s="134">
        <v>0.613</v>
      </c>
      <c r="AG23" s="134">
        <v>1.91</v>
      </c>
      <c r="AH23" s="134">
        <v>0.28</v>
      </c>
      <c r="AI23" s="134">
        <v>1.62</v>
      </c>
      <c r="AJ23" s="134">
        <v>0.33</v>
      </c>
      <c r="AK23" s="134">
        <v>1.04</v>
      </c>
      <c r="AL23" s="134">
        <v>0.165</v>
      </c>
      <c r="AM23" s="134">
        <v>1.14</v>
      </c>
      <c r="AN23" s="134">
        <v>0.202</v>
      </c>
      <c r="AO23" s="134">
        <v>10</v>
      </c>
      <c r="AP23" s="134">
        <v>4.4</v>
      </c>
      <c r="AQ23" s="134">
        <v>4</v>
      </c>
      <c r="AR23" s="134">
        <v>123</v>
      </c>
      <c r="AS23" s="134">
        <v>6.8</v>
      </c>
      <c r="AT23" s="134">
        <v>37</v>
      </c>
      <c r="AU23" s="134">
        <v>252</v>
      </c>
      <c r="AV23" s="134">
        <v>38</v>
      </c>
      <c r="AW23" s="134">
        <v>6</v>
      </c>
      <c r="AX23" s="134">
        <v>0.5</v>
      </c>
      <c r="AY23" s="134">
        <v>2.12</v>
      </c>
      <c r="AZ23" s="134">
        <v>0.55</v>
      </c>
      <c r="BA23" s="134">
        <v>0.16</v>
      </c>
      <c r="BB23" s="134">
        <v>2.5</v>
      </c>
      <c r="BC23" s="30">
        <f t="shared" si="0"/>
        <v>44.6</v>
      </c>
      <c r="BD23" s="30">
        <f t="shared" si="1"/>
        <v>7.079365079365079</v>
      </c>
      <c r="BE23" s="30">
        <f t="shared" si="2"/>
        <v>10.793650793650794</v>
      </c>
      <c r="BF23" s="43">
        <f t="shared" si="3"/>
        <v>0.020634920634920634</v>
      </c>
      <c r="BG23" s="43">
        <f t="shared" si="4"/>
        <v>0.13</v>
      </c>
      <c r="BH23" s="43">
        <f t="shared" si="12"/>
        <v>0.03365079365079365</v>
      </c>
      <c r="BI23" s="30">
        <f t="shared" si="6"/>
        <v>8.409090909090908</v>
      </c>
      <c r="BJ23" s="37">
        <f t="shared" si="7"/>
        <v>3.7</v>
      </c>
      <c r="BK23" s="111">
        <v>2.578738342138485</v>
      </c>
      <c r="BL23" s="30">
        <f t="shared" si="8"/>
        <v>0.9678335059006119</v>
      </c>
      <c r="BM23" s="30">
        <f t="shared" si="9"/>
        <v>53.599999999999994</v>
      </c>
      <c r="BN23" s="30">
        <f t="shared" si="10"/>
        <v>2.2786580719424463</v>
      </c>
      <c r="BO23" s="30">
        <f t="shared" si="11"/>
        <v>49.44093914543293</v>
      </c>
      <c r="BP23" s="178">
        <v>0.70385</v>
      </c>
      <c r="BQ23" s="178">
        <v>0.512983</v>
      </c>
      <c r="BR23" s="178">
        <v>6.4</v>
      </c>
      <c r="BS23" s="178">
        <v>18.558</v>
      </c>
      <c r="BT23" s="178">
        <v>15.597</v>
      </c>
      <c r="BU23" s="178">
        <v>38.651</v>
      </c>
      <c r="BW23" s="30">
        <f>AA23/2.5</f>
        <v>3.2</v>
      </c>
      <c r="BX23" s="30">
        <f>AB23/7.5</f>
        <v>2.4</v>
      </c>
      <c r="BY23" s="30">
        <f>AC23/1.32</f>
        <v>1.659090909090909</v>
      </c>
      <c r="BZ23" s="30">
        <f>AD23/7.4</f>
        <v>1.281081081081081</v>
      </c>
      <c r="CA23" s="30">
        <f>AE23/2.63</f>
        <v>0.7490494296577948</v>
      </c>
      <c r="CB23" s="30">
        <f>AF23/1.02</f>
        <v>0.6009803921568627</v>
      </c>
      <c r="CC23" s="30">
        <f>AG23/3.68</f>
        <v>0.5190217391304347</v>
      </c>
      <c r="CD23" s="30">
        <f>AH23/0.67</f>
        <v>0.41791044776119407</v>
      </c>
      <c r="CE23" s="30">
        <f>AI23/4.55</f>
        <v>0.35604395604395606</v>
      </c>
      <c r="CF23" s="30">
        <f>AJ23/1.01</f>
        <v>0.32673267326732675</v>
      </c>
      <c r="CG23" s="30">
        <f>AK23/2.97</f>
        <v>0.3501683501683502</v>
      </c>
      <c r="CH23" s="30">
        <f>AL23/0.456</f>
        <v>0.3618421052631579</v>
      </c>
      <c r="CI23" s="30">
        <f>AM23/3.05</f>
        <v>0.3737704918032787</v>
      </c>
      <c r="CJ23" s="30">
        <f>AN23/0.455</f>
        <v>0.443956043956044</v>
      </c>
      <c r="CK23" s="30">
        <f>AO23/28</f>
        <v>0.35714285714285715</v>
      </c>
      <c r="CL23" s="111">
        <f t="shared" si="14"/>
        <v>0.9638562983730731</v>
      </c>
      <c r="CM23" s="111">
        <f t="shared" si="15"/>
        <v>2.578738342138485</v>
      </c>
    </row>
    <row r="24" spans="1:91" s="101" customFormat="1" ht="13.5">
      <c r="A24" s="101" t="s">
        <v>753</v>
      </c>
      <c r="B24" s="30">
        <v>-8.965</v>
      </c>
      <c r="C24" s="175">
        <v>116.98</v>
      </c>
      <c r="D24" s="101">
        <v>3.7</v>
      </c>
      <c r="E24" s="101">
        <v>4</v>
      </c>
      <c r="F24" s="101" t="s">
        <v>776</v>
      </c>
      <c r="G24" s="101">
        <v>67.47</v>
      </c>
      <c r="H24" s="101">
        <v>0.31</v>
      </c>
      <c r="I24" s="101">
        <v>16.36</v>
      </c>
      <c r="J24" s="101">
        <v>3.6</v>
      </c>
      <c r="K24" s="180">
        <v>3.2393196</v>
      </c>
      <c r="M24" s="101">
        <v>0.06</v>
      </c>
      <c r="N24" s="101">
        <v>1.06</v>
      </c>
      <c r="O24" s="101">
        <v>4.08</v>
      </c>
      <c r="P24" s="101">
        <v>5.04</v>
      </c>
      <c r="Q24" s="101">
        <v>0.66</v>
      </c>
      <c r="R24" s="101">
        <v>0.18</v>
      </c>
      <c r="S24" s="101">
        <v>0.95</v>
      </c>
      <c r="U24" s="101">
        <v>99.77</v>
      </c>
      <c r="V24" s="101">
        <v>14.67</v>
      </c>
      <c r="W24" s="101">
        <v>596.22</v>
      </c>
      <c r="X24" s="101">
        <v>1.45</v>
      </c>
      <c r="Y24" s="101">
        <v>466.93</v>
      </c>
      <c r="AA24" s="101">
        <v>7.25</v>
      </c>
      <c r="AB24" s="101">
        <v>15.94</v>
      </c>
      <c r="AC24" s="101">
        <v>1.94</v>
      </c>
      <c r="AD24" s="101">
        <v>8.59</v>
      </c>
      <c r="AE24" s="101">
        <v>1.8</v>
      </c>
      <c r="AF24" s="101">
        <v>0.58</v>
      </c>
      <c r="AG24" s="101">
        <v>1.7</v>
      </c>
      <c r="AH24" s="101">
        <v>2.56</v>
      </c>
      <c r="AI24" s="101">
        <v>14.39</v>
      </c>
      <c r="AJ24" s="101">
        <v>2.96</v>
      </c>
      <c r="AK24" s="101">
        <v>0.93</v>
      </c>
      <c r="AL24" s="101">
        <v>1.46</v>
      </c>
      <c r="AM24" s="101">
        <v>1.01</v>
      </c>
      <c r="AN24" s="101">
        <v>0.17</v>
      </c>
      <c r="AO24" s="101">
        <v>8.93</v>
      </c>
      <c r="AP24" s="101">
        <v>4.05</v>
      </c>
      <c r="AR24" s="101">
        <v>142</v>
      </c>
      <c r="AS24" s="101">
        <v>6.07</v>
      </c>
      <c r="AT24" s="101">
        <v>39.14</v>
      </c>
      <c r="AU24" s="101">
        <v>175.31</v>
      </c>
      <c r="AV24" s="101">
        <v>82.6</v>
      </c>
      <c r="AY24" s="101">
        <v>1.66</v>
      </c>
      <c r="AZ24" s="101">
        <v>0.42</v>
      </c>
      <c r="BB24" s="101">
        <v>2.1</v>
      </c>
      <c r="BC24" s="30">
        <f>Y24/AO24</f>
        <v>52.287793952967526</v>
      </c>
      <c r="BG24" s="43">
        <f t="shared" si="4"/>
        <v>0.1623740201567749</v>
      </c>
      <c r="BI24" s="30">
        <f t="shared" si="6"/>
        <v>9.664197530864199</v>
      </c>
      <c r="BJ24" s="37">
        <f t="shared" si="7"/>
        <v>4.382978723404255</v>
      </c>
      <c r="BK24" s="111">
        <v>3.0538475830458895</v>
      </c>
      <c r="BL24" s="30">
        <f>((O24/56.079)+(P24/61.979)+(Q24/94.196))/(I24/101.961)</f>
        <v>1.003898531063408</v>
      </c>
      <c r="BM24" s="30">
        <f>I24/H24</f>
        <v>52.774193548387096</v>
      </c>
      <c r="BN24" s="30">
        <f>K24/N24</f>
        <v>3.0559618867924527</v>
      </c>
      <c r="BO24" s="30">
        <f>(N24/40.304)/((N24/40.304)+(0.8*K24/71.8464))*100</f>
        <v>42.16823301673765</v>
      </c>
      <c r="BW24" s="30">
        <f>AA24/2.5</f>
        <v>2.9</v>
      </c>
      <c r="BX24" s="30">
        <f>AB24/7.5</f>
        <v>2.1253333333333333</v>
      </c>
      <c r="BY24" s="30">
        <f>AC24/1.32</f>
        <v>1.4696969696969695</v>
      </c>
      <c r="BZ24" s="30">
        <f>AD24/7.4</f>
        <v>1.1608108108108108</v>
      </c>
      <c r="CA24" s="30">
        <f>AE24/2.63</f>
        <v>0.6844106463878328</v>
      </c>
      <c r="CB24" s="30">
        <f>AF24/1.02</f>
        <v>0.5686274509803921</v>
      </c>
      <c r="CC24" s="30">
        <f>AG24/3.68</f>
        <v>0.4619565217391304</v>
      </c>
      <c r="CD24" s="30">
        <f>AH24/0.67</f>
        <v>3.8208955223880596</v>
      </c>
      <c r="CE24" s="30">
        <f>AI24/4.55</f>
        <v>3.162637362637363</v>
      </c>
      <c r="CF24" s="30">
        <f>AJ24/1.01</f>
        <v>2.9306930693069306</v>
      </c>
      <c r="CG24" s="30">
        <f>AK24/2.97</f>
        <v>0.31313131313131315</v>
      </c>
      <c r="CH24" s="30">
        <f>AL24/0.456</f>
        <v>3.2017543859649122</v>
      </c>
      <c r="CI24" s="30">
        <f>AM24/3.05</f>
        <v>0.3311475409836066</v>
      </c>
      <c r="CJ24" s="30">
        <f>AN24/0.455</f>
        <v>0.37362637362637363</v>
      </c>
      <c r="CK24" s="30">
        <f>AO24/28</f>
        <v>0.3189285714285714</v>
      </c>
      <c r="CL24" s="111">
        <f>CB24/10^(((0.5)*LOG(CC24))+((0.5)*LOG(CA24)))</f>
        <v>1.0112741176643767</v>
      </c>
      <c r="CM24" s="111">
        <f>CL24/CI24</f>
        <v>3.0538475830458895</v>
      </c>
    </row>
    <row r="25" spans="1:91" s="101" customFormat="1" ht="13.5">
      <c r="A25" s="101" t="s">
        <v>753</v>
      </c>
      <c r="B25" s="30">
        <v>-8.965</v>
      </c>
      <c r="C25" s="175">
        <v>116.98</v>
      </c>
      <c r="D25" s="101">
        <v>3.7</v>
      </c>
      <c r="E25" s="101">
        <v>5.9</v>
      </c>
      <c r="F25" s="101" t="s">
        <v>777</v>
      </c>
      <c r="G25" s="101">
        <v>59.5</v>
      </c>
      <c r="H25" s="101">
        <v>0.59</v>
      </c>
      <c r="I25" s="101">
        <v>16.75</v>
      </c>
      <c r="J25" s="101">
        <v>6.12</v>
      </c>
      <c r="K25" s="180">
        <v>5.506843320000001</v>
      </c>
      <c r="M25" s="101">
        <v>0.12</v>
      </c>
      <c r="N25" s="101">
        <v>3</v>
      </c>
      <c r="O25" s="101">
        <v>6.34</v>
      </c>
      <c r="P25" s="101">
        <v>3.72</v>
      </c>
      <c r="Q25" s="101">
        <v>1.15</v>
      </c>
      <c r="R25" s="101">
        <v>0.17</v>
      </c>
      <c r="S25" s="101">
        <v>2.29</v>
      </c>
      <c r="U25" s="101">
        <v>99.75</v>
      </c>
      <c r="V25" s="101">
        <v>28.54</v>
      </c>
      <c r="W25" s="101">
        <v>485.21</v>
      </c>
      <c r="X25" s="101">
        <v>2.07</v>
      </c>
      <c r="Y25" s="101">
        <v>489.57</v>
      </c>
      <c r="Z25" s="101">
        <v>75.42</v>
      </c>
      <c r="AA25" s="101">
        <v>8.96</v>
      </c>
      <c r="AB25" s="101">
        <v>19.39</v>
      </c>
      <c r="AC25" s="101">
        <v>2.34</v>
      </c>
      <c r="AD25" s="101">
        <v>10.79</v>
      </c>
      <c r="AE25" s="101">
        <v>2.46</v>
      </c>
      <c r="AF25" s="101">
        <v>0.8</v>
      </c>
      <c r="AG25" s="101">
        <v>2.36</v>
      </c>
      <c r="AH25" s="101">
        <v>0.37</v>
      </c>
      <c r="AI25" s="101">
        <v>2.15</v>
      </c>
      <c r="AJ25" s="101">
        <v>0.44</v>
      </c>
      <c r="AK25" s="101">
        <v>1.39</v>
      </c>
      <c r="AL25" s="101">
        <v>0.2</v>
      </c>
      <c r="AM25" s="101">
        <v>1.33</v>
      </c>
      <c r="AN25" s="101">
        <v>0.2</v>
      </c>
      <c r="AO25" s="101">
        <v>12.77</v>
      </c>
      <c r="AP25" s="101">
        <v>15.08</v>
      </c>
      <c r="AR25" s="101">
        <v>85.93</v>
      </c>
      <c r="AS25" s="101">
        <v>12.75</v>
      </c>
      <c r="AT25" s="101">
        <v>127.82</v>
      </c>
      <c r="AU25" s="101">
        <v>289.18</v>
      </c>
      <c r="AV25" s="101">
        <v>74.04</v>
      </c>
      <c r="AY25" s="101">
        <v>1.44</v>
      </c>
      <c r="AZ25" s="101">
        <v>0.48</v>
      </c>
      <c r="BB25" s="101">
        <v>2.22</v>
      </c>
      <c r="BC25" s="30">
        <f t="shared" si="0"/>
        <v>38.337509788566955</v>
      </c>
      <c r="BD25" s="30">
        <f t="shared" si="1"/>
        <v>6.491249005568815</v>
      </c>
      <c r="BE25" s="30">
        <f t="shared" si="2"/>
        <v>6.433439405993105</v>
      </c>
      <c r="BF25" s="43">
        <f t="shared" si="3"/>
        <v>0.02744630071599045</v>
      </c>
      <c r="BG25" s="43">
        <f t="shared" si="4"/>
        <v>0.1620986687548943</v>
      </c>
      <c r="BH25" s="43">
        <f t="shared" si="12"/>
        <v>0.019093078758949878</v>
      </c>
      <c r="BI25" s="30">
        <f t="shared" si="6"/>
        <v>8.476127320954907</v>
      </c>
      <c r="BJ25" s="37">
        <f t="shared" si="7"/>
        <v>10.009397024275646</v>
      </c>
      <c r="BK25" s="111">
        <v>2.322288877540288</v>
      </c>
      <c r="BL25" s="30">
        <f>((O25/56.079)+(P25/61.979)+(Q25/94.196))/(I25/101.961)</f>
        <v>1.127863445590561</v>
      </c>
      <c r="BM25" s="30">
        <f>I25/H25</f>
        <v>28.389830508474578</v>
      </c>
      <c r="BN25" s="30">
        <f>K25/N25</f>
        <v>1.8356144400000003</v>
      </c>
      <c r="BO25" s="30">
        <f>(N25/40.304)/((N25/40.304)+(0.8*K25/71.8464))*100</f>
        <v>54.830983947217604</v>
      </c>
      <c r="BW25" s="30">
        <f>AA25/2.5</f>
        <v>3.5840000000000005</v>
      </c>
      <c r="BX25" s="30">
        <f>AB25/7.5</f>
        <v>2.5853333333333333</v>
      </c>
      <c r="BY25" s="30">
        <f>AC25/1.32</f>
        <v>1.7727272727272725</v>
      </c>
      <c r="BZ25" s="30">
        <f>AD25/7.4</f>
        <v>1.458108108108108</v>
      </c>
      <c r="CA25" s="30">
        <f>AE25/2.63</f>
        <v>0.935361216730038</v>
      </c>
      <c r="CB25" s="30">
        <f>AF25/1.02</f>
        <v>0.7843137254901961</v>
      </c>
      <c r="CC25" s="30">
        <f>AG25/3.68</f>
        <v>0.6413043478260869</v>
      </c>
      <c r="CD25" s="30">
        <f>AH25/0.67</f>
        <v>0.5522388059701492</v>
      </c>
      <c r="CE25" s="30">
        <f>AI25/4.55</f>
        <v>0.4725274725274725</v>
      </c>
      <c r="CF25" s="30">
        <f>AJ25/1.01</f>
        <v>0.43564356435643564</v>
      </c>
      <c r="CG25" s="30">
        <f>AK25/2.97</f>
        <v>0.46801346801346794</v>
      </c>
      <c r="CH25" s="30">
        <f>AL25/0.456</f>
        <v>0.4385964912280702</v>
      </c>
      <c r="CI25" s="30">
        <f>AM25/3.05</f>
        <v>0.4360655737704919</v>
      </c>
      <c r="CJ25" s="30">
        <f>AN25/0.455</f>
        <v>0.43956043956043955</v>
      </c>
      <c r="CK25" s="30">
        <f>AO25/28</f>
        <v>0.45607142857142857</v>
      </c>
      <c r="CL25" s="111">
        <f>CB25/10^(((0.5)*LOG(CC25))+((0.5)*LOG(CA25)))</f>
        <v>1.0126702318454373</v>
      </c>
      <c r="CM25" s="111">
        <f>CL25/CI25</f>
        <v>2.322288877540288</v>
      </c>
    </row>
    <row r="27" spans="1:91" s="130" customFormat="1" ht="13.5">
      <c r="A27" s="127" t="s">
        <v>759</v>
      </c>
      <c r="B27" s="30">
        <v>-8.965</v>
      </c>
      <c r="C27" s="128">
        <v>116.98</v>
      </c>
      <c r="D27" s="129">
        <v>6.8</v>
      </c>
      <c r="E27" s="129">
        <v>15</v>
      </c>
      <c r="F27" s="130" t="s">
        <v>778</v>
      </c>
      <c r="G27" s="133">
        <v>53.28</v>
      </c>
      <c r="H27" s="133">
        <v>0.85</v>
      </c>
      <c r="I27" s="133">
        <v>17.75</v>
      </c>
      <c r="J27"/>
      <c r="K27" s="131">
        <v>8.56620072</v>
      </c>
      <c r="L27"/>
      <c r="M27" s="133">
        <v>0.14</v>
      </c>
      <c r="N27" s="133">
        <v>5.04</v>
      </c>
      <c r="O27" s="133">
        <v>9.15</v>
      </c>
      <c r="P27" s="133">
        <v>2.79</v>
      </c>
      <c r="Q27" s="133">
        <v>0.09</v>
      </c>
      <c r="R27" s="133">
        <v>0.09</v>
      </c>
      <c r="S27" s="133">
        <v>2.08</v>
      </c>
      <c r="T27" s="133"/>
      <c r="U27" s="133">
        <f>SUM(G27:S27)</f>
        <v>99.82620072000002</v>
      </c>
      <c r="V27" s="134">
        <v>0.6</v>
      </c>
      <c r="W27" s="134">
        <v>67</v>
      </c>
      <c r="X27" s="134">
        <v>0.6</v>
      </c>
      <c r="Y27" s="134">
        <v>379</v>
      </c>
      <c r="Z27" s="134">
        <v>28</v>
      </c>
      <c r="AA27" s="134">
        <v>2.25</v>
      </c>
      <c r="AB27" s="134">
        <v>6.32</v>
      </c>
      <c r="AC27" s="134">
        <v>1</v>
      </c>
      <c r="AD27" s="134">
        <v>5.38</v>
      </c>
      <c r="AE27" s="134">
        <v>1.71</v>
      </c>
      <c r="AF27" s="134">
        <v>0.715</v>
      </c>
      <c r="AG27" s="134">
        <v>1.9</v>
      </c>
      <c r="AH27" s="134">
        <v>0.35</v>
      </c>
      <c r="AI27" s="134">
        <v>2.2</v>
      </c>
      <c r="AJ27" s="134">
        <v>0.45</v>
      </c>
      <c r="AK27" s="134">
        <v>1.34</v>
      </c>
      <c r="AL27" s="134">
        <v>0.2</v>
      </c>
      <c r="AM27" s="134">
        <v>1.33</v>
      </c>
      <c r="AN27" s="134">
        <v>0.208</v>
      </c>
      <c r="AO27" s="134">
        <v>13</v>
      </c>
      <c r="AP27" s="134">
        <v>25.6</v>
      </c>
      <c r="AQ27" s="134">
        <v>15</v>
      </c>
      <c r="AR27" s="134">
        <v>73</v>
      </c>
      <c r="AS27" s="134">
        <v>21.6</v>
      </c>
      <c r="AT27" s="134">
        <v>275</v>
      </c>
      <c r="AU27" s="134">
        <v>20</v>
      </c>
      <c r="AV27" s="134">
        <v>45</v>
      </c>
      <c r="AW27" s="134">
        <v>5</v>
      </c>
      <c r="AX27" s="134">
        <v>0.2</v>
      </c>
      <c r="AY27" s="134">
        <v>0.3</v>
      </c>
      <c r="AZ27" s="134">
        <v>0.12</v>
      </c>
      <c r="BA27" s="134">
        <v>0.04</v>
      </c>
      <c r="BB27" s="134">
        <v>1</v>
      </c>
      <c r="BC27" s="30">
        <f>Y27/AO27</f>
        <v>29.153846153846153</v>
      </c>
      <c r="BD27" s="30">
        <f>Y27/Z27</f>
        <v>13.535714285714286</v>
      </c>
      <c r="BE27" s="30">
        <f>W27/Z27</f>
        <v>2.392857142857143</v>
      </c>
      <c r="BF27" s="43">
        <f>X27/Z27</f>
        <v>0.02142857142857143</v>
      </c>
      <c r="BG27" s="43">
        <f>X27/AO27</f>
        <v>0.04615384615384615</v>
      </c>
      <c r="BH27" s="43">
        <f>AY27/Z27</f>
        <v>0.010714285714285714</v>
      </c>
      <c r="BI27" s="30">
        <f>AT27/AP27</f>
        <v>10.7421875</v>
      </c>
      <c r="BJ27" s="37">
        <f>AT27/AO27</f>
        <v>21.153846153846153</v>
      </c>
      <c r="BK27" s="132">
        <v>2.774476152884625</v>
      </c>
      <c r="BL27" s="30">
        <f>((O27/56.079)+(P27/61.979)+(Q27/94.196))/(I27/101.961)</f>
        <v>1.2013210621980193</v>
      </c>
      <c r="BM27" s="30">
        <f>I27/H27</f>
        <v>20.88235294117647</v>
      </c>
      <c r="BN27" s="30">
        <f>K27/N27</f>
        <v>1.6996429999999998</v>
      </c>
      <c r="BO27" s="30">
        <f>(N27/40.304)/((N27/40.304)+(0.8*K27/71.8464))*100</f>
        <v>56.7290547506941</v>
      </c>
      <c r="BW27" s="30">
        <f>AA27/2.5</f>
        <v>0.9</v>
      </c>
      <c r="BX27" s="30">
        <f>AB27/7.5</f>
        <v>0.8426666666666667</v>
      </c>
      <c r="BY27" s="30">
        <f>AC27/1.32</f>
        <v>0.7575757575757576</v>
      </c>
      <c r="BZ27" s="30">
        <f>AD27/7.4</f>
        <v>0.7270270270270269</v>
      </c>
      <c r="CA27" s="30">
        <f>AE27/2.63</f>
        <v>0.6501901140684411</v>
      </c>
      <c r="CB27" s="30">
        <f>AF27/1.02</f>
        <v>0.7009803921568627</v>
      </c>
      <c r="CC27" s="30">
        <f>AG27/3.68</f>
        <v>0.5163043478260869</v>
      </c>
      <c r="CD27" s="30">
        <f>AH27/0.67</f>
        <v>0.5223880597014925</v>
      </c>
      <c r="CE27" s="30">
        <f>AI27/4.55</f>
        <v>0.4835164835164836</v>
      </c>
      <c r="CF27" s="30">
        <f>AJ27/1.01</f>
        <v>0.44554455445544555</v>
      </c>
      <c r="CG27" s="30">
        <f>AK27/2.97</f>
        <v>0.4511784511784512</v>
      </c>
      <c r="CH27" s="30">
        <f>AL27/0.456</f>
        <v>0.4385964912280702</v>
      </c>
      <c r="CI27" s="30">
        <f>AM27/3.05</f>
        <v>0.4360655737704919</v>
      </c>
      <c r="CJ27" s="30">
        <f>AN27/0.455</f>
        <v>0.45714285714285713</v>
      </c>
      <c r="CK27" s="30">
        <f>AO27/28</f>
        <v>0.4642857142857143</v>
      </c>
      <c r="CL27" s="111">
        <f>CB27/10^(((0.5)*LOG(CC27))+((0.5)*LOG(CA27)))</f>
        <v>1.209853535520181</v>
      </c>
      <c r="CM27" s="111">
        <f>CL27/CI27</f>
        <v>2.774476152884625</v>
      </c>
    </row>
    <row r="28" spans="1:92" s="1" customFormat="1" ht="13.5">
      <c r="A28" s="124" t="s">
        <v>759</v>
      </c>
      <c r="B28" s="1">
        <v>-8.965</v>
      </c>
      <c r="C28" s="122">
        <v>116.98</v>
      </c>
      <c r="D28" s="123">
        <v>8</v>
      </c>
      <c r="E28" s="123">
        <v>15</v>
      </c>
      <c r="F28" s="124" t="s">
        <v>779</v>
      </c>
      <c r="G28" s="19">
        <v>56.310505274020414</v>
      </c>
      <c r="H28" s="19">
        <v>0.7200831876473198</v>
      </c>
      <c r="I28" s="19">
        <v>19.02048305656992</v>
      </c>
      <c r="J28"/>
      <c r="K28" s="126">
        <v>10.89506384878579</v>
      </c>
      <c r="L28"/>
      <c r="M28" s="19">
        <v>0.09258212412608398</v>
      </c>
      <c r="N28" s="19">
        <v>3.497546911429839</v>
      </c>
      <c r="O28" s="19">
        <v>5.801813111901263</v>
      </c>
      <c r="P28" s="19">
        <v>3.2300874417322634</v>
      </c>
      <c r="Q28" s="19">
        <v>0.10286902680675998</v>
      </c>
      <c r="R28" s="19">
        <v>0.14401663752946398</v>
      </c>
      <c r="S28" s="19">
        <v>2.06</v>
      </c>
      <c r="T28" s="125"/>
      <c r="U28" s="19">
        <v>100.38</v>
      </c>
      <c r="V28" s="18">
        <v>2.8</v>
      </c>
      <c r="W28" s="71">
        <v>111</v>
      </c>
      <c r="X28" s="18">
        <v>2.4</v>
      </c>
      <c r="Y28" s="18">
        <v>355.4</v>
      </c>
      <c r="Z28" s="18">
        <v>51.9</v>
      </c>
      <c r="AA28" s="71">
        <v>2</v>
      </c>
      <c r="AB28" s="71">
        <v>11</v>
      </c>
      <c r="AC28" s="124"/>
      <c r="AD28" s="71">
        <v>9</v>
      </c>
      <c r="AE28" s="42"/>
      <c r="AF28" s="42"/>
      <c r="AG28" s="124"/>
      <c r="AH28" s="124"/>
      <c r="AI28" s="124"/>
      <c r="AJ28" s="124"/>
      <c r="AK28" s="124"/>
      <c r="AL28" s="124"/>
      <c r="AM28" s="124"/>
      <c r="AN28" s="124"/>
      <c r="AO28" s="18">
        <v>15.3</v>
      </c>
      <c r="AP28" s="18">
        <v>18.8</v>
      </c>
      <c r="AQ28" s="71">
        <v>6</v>
      </c>
      <c r="AR28" s="71">
        <v>3</v>
      </c>
      <c r="AS28" s="18"/>
      <c r="AT28" s="71">
        <v>198</v>
      </c>
      <c r="AU28" s="71">
        <v>7</v>
      </c>
      <c r="AV28" s="71">
        <v>54</v>
      </c>
      <c r="AW28" s="18">
        <v>0</v>
      </c>
      <c r="AX28" s="19"/>
      <c r="AY28" s="19">
        <v>0</v>
      </c>
      <c r="AZ28" s="124"/>
      <c r="BA28" s="124"/>
      <c r="BB28" s="124"/>
      <c r="BC28" s="13">
        <f>Y28/AO28</f>
        <v>23.22875816993464</v>
      </c>
      <c r="BD28" s="1">
        <f>Y28/Z28</f>
        <v>6.847784200385356</v>
      </c>
      <c r="BE28" s="13">
        <f>W28/Z28</f>
        <v>2.138728323699422</v>
      </c>
      <c r="BF28" s="26">
        <f>X28/Z28</f>
        <v>0.046242774566473986</v>
      </c>
      <c r="BG28" s="26">
        <f>X28/AO28</f>
        <v>0.1568627450980392</v>
      </c>
      <c r="BH28" s="11"/>
      <c r="BI28" s="13">
        <f>AT28/AP28</f>
        <v>10.53191489361702</v>
      </c>
      <c r="BJ28" s="13">
        <f>AT28/AO28</f>
        <v>12.941176470588236</v>
      </c>
      <c r="BK28" s="14"/>
      <c r="BL28" s="1">
        <f>((O28/56.079)+(P28/61.979)+(Q28/94.196))/(I28/101.961)</f>
        <v>0.8398208512941794</v>
      </c>
      <c r="BM28" s="1">
        <f>I28/H28</f>
        <v>26.414285714285715</v>
      </c>
      <c r="BN28" s="1">
        <f>K28/N28</f>
        <v>3.1150586753193137</v>
      </c>
      <c r="BO28" s="1">
        <f>(N28/40.304)/((N28/40.304)+(0.8*K28/71.8464))*100</f>
        <v>41.70185530607039</v>
      </c>
      <c r="BP28" s="14"/>
      <c r="BQ28" s="14"/>
      <c r="BR28"/>
      <c r="BS28" s="14"/>
      <c r="BT28" s="14"/>
      <c r="BU28" s="14"/>
      <c r="BV28" s="42"/>
      <c r="BW28" s="1">
        <f>AA28/2.5</f>
        <v>0.8</v>
      </c>
      <c r="BX28" s="1">
        <f>AB28/7.5</f>
        <v>1.4666666666666666</v>
      </c>
      <c r="BZ28" s="1">
        <f>AD28/7.4</f>
        <v>1.2162162162162162</v>
      </c>
      <c r="CK28" s="1">
        <f>AO28/28</f>
        <v>0.5464285714285715</v>
      </c>
      <c r="CL28" s="11"/>
      <c r="CM28" s="11"/>
      <c r="CN28" s="42"/>
    </row>
  </sheetData>
  <sheetProtection/>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CY244"/>
  <sheetViews>
    <sheetView zoomScalePageLayoutView="0" workbookViewId="0" topLeftCell="BN1">
      <selection activeCell="BV2" sqref="BV2"/>
    </sheetView>
  </sheetViews>
  <sheetFormatPr defaultColWidth="11.00390625" defaultRowHeight="12.75"/>
  <sheetData>
    <row r="1" spans="1:75" ht="12.75">
      <c r="A1" s="99" t="s">
        <v>364</v>
      </c>
      <c r="BW1" s="99" t="s">
        <v>1130</v>
      </c>
    </row>
    <row r="2" spans="1:94" s="5" customFormat="1" ht="18" customHeight="1">
      <c r="A2" s="5" t="s">
        <v>231</v>
      </c>
      <c r="B2" s="5" t="s">
        <v>232</v>
      </c>
      <c r="C2" s="5" t="s">
        <v>233</v>
      </c>
      <c r="D2" s="5" t="s">
        <v>780</v>
      </c>
      <c r="E2" s="5" t="s">
        <v>781</v>
      </c>
      <c r="F2" s="5" t="s">
        <v>236</v>
      </c>
      <c r="G2" s="5" t="s">
        <v>237</v>
      </c>
      <c r="H2" s="5" t="s">
        <v>238</v>
      </c>
      <c r="I2" s="5" t="s">
        <v>239</v>
      </c>
      <c r="J2" s="5" t="s">
        <v>240</v>
      </c>
      <c r="K2" s="4" t="s">
        <v>241</v>
      </c>
      <c r="L2" s="5" t="s">
        <v>242</v>
      </c>
      <c r="M2" s="5" t="s">
        <v>243</v>
      </c>
      <c r="N2" s="5" t="s">
        <v>244</v>
      </c>
      <c r="O2" s="5" t="s">
        <v>245</v>
      </c>
      <c r="P2" s="5" t="s">
        <v>246</v>
      </c>
      <c r="Q2" s="5" t="s">
        <v>247</v>
      </c>
      <c r="R2" s="5" t="s">
        <v>248</v>
      </c>
      <c r="S2" s="5" t="s">
        <v>249</v>
      </c>
      <c r="T2" s="5" t="s">
        <v>250</v>
      </c>
      <c r="U2" s="6" t="s">
        <v>251</v>
      </c>
      <c r="V2" s="5" t="s">
        <v>252</v>
      </c>
      <c r="W2" s="5" t="s">
        <v>253</v>
      </c>
      <c r="X2" s="5" t="s">
        <v>254</v>
      </c>
      <c r="Y2" s="5" t="s">
        <v>255</v>
      </c>
      <c r="Z2" s="5" t="s">
        <v>256</v>
      </c>
      <c r="AA2" s="5" t="s">
        <v>257</v>
      </c>
      <c r="AB2" s="5" t="s">
        <v>258</v>
      </c>
      <c r="AC2" s="5" t="s">
        <v>259</v>
      </c>
      <c r="AD2" s="5" t="s">
        <v>260</v>
      </c>
      <c r="AE2" s="5" t="s">
        <v>301</v>
      </c>
      <c r="AF2" s="5" t="s">
        <v>302</v>
      </c>
      <c r="AG2" s="5" t="s">
        <v>303</v>
      </c>
      <c r="AH2" s="5" t="s">
        <v>304</v>
      </c>
      <c r="AI2" s="5" t="s">
        <v>305</v>
      </c>
      <c r="AJ2" s="5" t="s">
        <v>306</v>
      </c>
      <c r="AK2" s="5" t="s">
        <v>307</v>
      </c>
      <c r="AL2" s="5" t="s">
        <v>308</v>
      </c>
      <c r="AM2" s="5" t="s">
        <v>309</v>
      </c>
      <c r="AN2" s="5" t="s">
        <v>310</v>
      </c>
      <c r="AO2" s="5" t="s">
        <v>311</v>
      </c>
      <c r="AP2" s="5" t="s">
        <v>312</v>
      </c>
      <c r="AQ2" s="5" t="s">
        <v>313</v>
      </c>
      <c r="AR2" s="5" t="s">
        <v>314</v>
      </c>
      <c r="AS2" s="5" t="s">
        <v>315</v>
      </c>
      <c r="AT2" s="5" t="s">
        <v>316</v>
      </c>
      <c r="AU2" s="5" t="s">
        <v>317</v>
      </c>
      <c r="AV2" s="5" t="s">
        <v>318</v>
      </c>
      <c r="AW2" s="5" t="s">
        <v>319</v>
      </c>
      <c r="AX2" s="5" t="s">
        <v>320</v>
      </c>
      <c r="AY2" s="5" t="s">
        <v>321</v>
      </c>
      <c r="AZ2" s="5" t="s">
        <v>322</v>
      </c>
      <c r="BA2" s="5" t="s">
        <v>323</v>
      </c>
      <c r="BB2" s="5" t="s">
        <v>324</v>
      </c>
      <c r="BC2" s="6" t="s">
        <v>325</v>
      </c>
      <c r="BD2" s="6" t="s">
        <v>326</v>
      </c>
      <c r="BE2" s="6" t="s">
        <v>327</v>
      </c>
      <c r="BF2" s="4" t="s">
        <v>328</v>
      </c>
      <c r="BG2" s="4" t="s">
        <v>329</v>
      </c>
      <c r="BH2" s="4" t="s">
        <v>330</v>
      </c>
      <c r="BI2" s="6" t="s">
        <v>331</v>
      </c>
      <c r="BJ2" s="6" t="s">
        <v>332</v>
      </c>
      <c r="BK2" s="6" t="s">
        <v>782</v>
      </c>
      <c r="BL2" s="4" t="s">
        <v>334</v>
      </c>
      <c r="BM2" s="4" t="s">
        <v>335</v>
      </c>
      <c r="BN2" s="6" t="s">
        <v>336</v>
      </c>
      <c r="BO2" s="6" t="s">
        <v>337</v>
      </c>
      <c r="BP2" s="135" t="s">
        <v>338</v>
      </c>
      <c r="BQ2" s="5" t="s">
        <v>339</v>
      </c>
      <c r="BR2" s="136" t="s">
        <v>340</v>
      </c>
      <c r="BS2" s="5" t="s">
        <v>341</v>
      </c>
      <c r="BT2" s="5" t="s">
        <v>342</v>
      </c>
      <c r="BU2" s="5" t="s">
        <v>261</v>
      </c>
      <c r="BV2" s="6"/>
      <c r="BW2" s="4" t="s">
        <v>262</v>
      </c>
      <c r="BX2" s="4" t="s">
        <v>263</v>
      </c>
      <c r="BY2" s="4" t="s">
        <v>264</v>
      </c>
      <c r="BZ2" s="4" t="s">
        <v>265</v>
      </c>
      <c r="CA2" s="4" t="s">
        <v>266</v>
      </c>
      <c r="CB2" s="4" t="s">
        <v>267</v>
      </c>
      <c r="CC2" s="4" t="s">
        <v>268</v>
      </c>
      <c r="CD2" s="4" t="s">
        <v>269</v>
      </c>
      <c r="CE2" s="4" t="s">
        <v>270</v>
      </c>
      <c r="CF2" s="4" t="s">
        <v>271</v>
      </c>
      <c r="CG2" s="4" t="s">
        <v>272</v>
      </c>
      <c r="CH2" s="4" t="s">
        <v>273</v>
      </c>
      <c r="CI2" s="4" t="s">
        <v>274</v>
      </c>
      <c r="CJ2" s="4" t="s">
        <v>275</v>
      </c>
      <c r="CK2" s="4" t="s">
        <v>276</v>
      </c>
      <c r="CL2" s="4" t="s">
        <v>277</v>
      </c>
      <c r="CM2" s="4" t="s">
        <v>782</v>
      </c>
      <c r="CP2"/>
    </row>
    <row r="3" spans="1:103" ht="13.5">
      <c r="A3" s="42" t="s">
        <v>783</v>
      </c>
      <c r="B3" s="28">
        <v>-35.22</v>
      </c>
      <c r="C3" s="28">
        <v>-70.57</v>
      </c>
      <c r="D3" s="42">
        <v>0.009</v>
      </c>
      <c r="E3" s="42">
        <v>0.1</v>
      </c>
      <c r="F3" s="42" t="s">
        <v>784</v>
      </c>
      <c r="G3" s="42">
        <v>52.51</v>
      </c>
      <c r="H3" s="42">
        <v>0.97</v>
      </c>
      <c r="I3" s="42">
        <v>17.59</v>
      </c>
      <c r="J3" s="42"/>
      <c r="K3" s="19">
        <v>8.42</v>
      </c>
      <c r="L3" s="42"/>
      <c r="M3" s="42">
        <v>0.16</v>
      </c>
      <c r="N3" s="42">
        <v>6.5</v>
      </c>
      <c r="O3" s="42">
        <v>8.85</v>
      </c>
      <c r="P3" s="42">
        <v>3.37</v>
      </c>
      <c r="Q3" s="42">
        <v>0.95</v>
      </c>
      <c r="R3" s="42">
        <v>0.22</v>
      </c>
      <c r="S3" s="42"/>
      <c r="T3" s="42"/>
      <c r="U3" s="19">
        <v>99.54</v>
      </c>
      <c r="V3" s="42">
        <v>19.3</v>
      </c>
      <c r="W3" s="42">
        <v>308</v>
      </c>
      <c r="X3" s="42">
        <v>4</v>
      </c>
      <c r="Y3" s="42">
        <v>502</v>
      </c>
      <c r="Z3" s="42">
        <v>118</v>
      </c>
      <c r="AA3" s="42">
        <v>12.1</v>
      </c>
      <c r="AB3" s="42">
        <v>29.2</v>
      </c>
      <c r="AC3" s="42"/>
      <c r="AD3" s="42">
        <v>15.8</v>
      </c>
      <c r="AE3" s="42">
        <v>4.1</v>
      </c>
      <c r="AF3" s="42">
        <v>1.11</v>
      </c>
      <c r="AG3" s="42"/>
      <c r="AH3" s="42">
        <v>0.48</v>
      </c>
      <c r="AI3" s="42"/>
      <c r="AJ3" s="42"/>
      <c r="AK3" s="42"/>
      <c r="AL3" s="42"/>
      <c r="AM3" s="42">
        <v>1.75</v>
      </c>
      <c r="AN3" s="42">
        <v>0.27</v>
      </c>
      <c r="AO3" s="42">
        <v>19.1</v>
      </c>
      <c r="AP3" s="42">
        <v>27.5</v>
      </c>
      <c r="AQ3" s="42">
        <v>68</v>
      </c>
      <c r="AR3" s="42">
        <v>155</v>
      </c>
      <c r="AS3" s="42">
        <v>35</v>
      </c>
      <c r="AT3" s="42">
        <v>214</v>
      </c>
      <c r="AU3" s="42"/>
      <c r="AV3" s="42">
        <v>77</v>
      </c>
      <c r="AW3" s="42"/>
      <c r="AX3" s="42">
        <v>0.82</v>
      </c>
      <c r="AY3" s="42">
        <v>1.78</v>
      </c>
      <c r="AZ3" s="42"/>
      <c r="BA3" s="42">
        <v>0.2</v>
      </c>
      <c r="BB3" s="42">
        <v>2.7</v>
      </c>
      <c r="BC3" s="137">
        <v>26.282722513089</v>
      </c>
      <c r="BD3" s="137">
        <v>4.254237288135592</v>
      </c>
      <c r="BE3" s="137">
        <v>2.610169491525424</v>
      </c>
      <c r="BF3" s="138">
        <v>0.0338983050847458</v>
      </c>
      <c r="BG3" s="42">
        <v>0.209424083769633</v>
      </c>
      <c r="BH3" s="42">
        <v>0.0150847457627119</v>
      </c>
      <c r="BI3" s="137">
        <v>7.781818181818183</v>
      </c>
      <c r="BJ3" s="42">
        <v>11.204188481675388</v>
      </c>
      <c r="BK3" s="137">
        <v>1.5239075711535892</v>
      </c>
      <c r="BL3" s="139">
        <v>1.288405016724267</v>
      </c>
      <c r="BM3" s="139">
        <v>18.1340206185567</v>
      </c>
      <c r="BN3" s="137">
        <v>1.2953846153846147</v>
      </c>
      <c r="BO3" s="137">
        <v>63.23741890038701</v>
      </c>
      <c r="BP3" s="42"/>
      <c r="BQ3" s="42"/>
      <c r="BR3" s="42"/>
      <c r="BS3" s="42"/>
      <c r="BT3" s="42"/>
      <c r="BU3" s="42"/>
      <c r="BV3" s="137"/>
      <c r="BW3" s="140">
        <v>4.84</v>
      </c>
      <c r="BX3" s="140">
        <v>3.893333333333333</v>
      </c>
      <c r="BY3" s="141"/>
      <c r="BZ3" s="140">
        <v>2.1351351351351346</v>
      </c>
      <c r="CA3" s="140">
        <v>1.55893536121673</v>
      </c>
      <c r="CB3" s="140">
        <v>1.088235294117647</v>
      </c>
      <c r="CC3" s="141"/>
      <c r="CD3" s="140">
        <v>0.716417910447761</v>
      </c>
      <c r="CE3" s="141"/>
      <c r="CF3" s="141"/>
      <c r="CG3" s="141"/>
      <c r="CH3" s="141"/>
      <c r="CI3" s="140">
        <v>0.573770491803279</v>
      </c>
      <c r="CJ3" s="140">
        <v>0.593406593406593</v>
      </c>
      <c r="CK3" s="140">
        <v>0.682142857142857</v>
      </c>
      <c r="CL3" s="140">
        <v>0.874373196563534</v>
      </c>
      <c r="CM3" s="140">
        <v>1.5239075711535892</v>
      </c>
      <c r="CN3" s="42"/>
      <c r="CO3" s="42"/>
      <c r="CQ3" s="42"/>
      <c r="CR3" s="42"/>
      <c r="CS3" s="42"/>
      <c r="CT3" s="42"/>
      <c r="CU3" s="42"/>
      <c r="CV3" s="42"/>
      <c r="CW3" s="42"/>
      <c r="CX3" s="42"/>
      <c r="CY3" s="42"/>
    </row>
    <row r="4" spans="1:103" ht="13.5">
      <c r="A4" s="42" t="s">
        <v>783</v>
      </c>
      <c r="B4" s="28">
        <v>-35.22</v>
      </c>
      <c r="C4" s="28">
        <v>-70.57</v>
      </c>
      <c r="D4" s="42">
        <v>0.009</v>
      </c>
      <c r="E4" s="42">
        <v>0.1</v>
      </c>
      <c r="F4" s="42" t="s">
        <v>785</v>
      </c>
      <c r="G4" s="42">
        <v>51.74</v>
      </c>
      <c r="H4" s="42">
        <v>0.97</v>
      </c>
      <c r="I4" s="42">
        <v>17.72</v>
      </c>
      <c r="J4" s="42"/>
      <c r="K4" s="19">
        <v>8.56</v>
      </c>
      <c r="L4" s="42"/>
      <c r="M4" s="42">
        <v>0.16</v>
      </c>
      <c r="N4" s="42">
        <v>6.47</v>
      </c>
      <c r="O4" s="42">
        <v>8.83</v>
      </c>
      <c r="P4" s="42">
        <v>3.46</v>
      </c>
      <c r="Q4" s="42">
        <v>0.88</v>
      </c>
      <c r="R4" s="42">
        <v>0.22</v>
      </c>
      <c r="S4" s="42"/>
      <c r="T4" s="42"/>
      <c r="U4" s="19">
        <v>99.01</v>
      </c>
      <c r="V4" s="42">
        <v>17.8</v>
      </c>
      <c r="W4" s="42">
        <v>286</v>
      </c>
      <c r="X4" s="42">
        <v>4</v>
      </c>
      <c r="Y4" s="42">
        <v>503</v>
      </c>
      <c r="Z4" s="42">
        <v>117</v>
      </c>
      <c r="AA4" s="42">
        <v>12.1</v>
      </c>
      <c r="AB4" s="42">
        <v>29.6</v>
      </c>
      <c r="AC4" s="42"/>
      <c r="AD4" s="42">
        <v>16.4</v>
      </c>
      <c r="AE4" s="42">
        <v>3.8</v>
      </c>
      <c r="AF4" s="42">
        <v>1.1</v>
      </c>
      <c r="AG4" s="42"/>
      <c r="AH4" s="42">
        <v>0.48</v>
      </c>
      <c r="AI4" s="42"/>
      <c r="AJ4" s="42"/>
      <c r="AK4" s="42"/>
      <c r="AL4" s="42"/>
      <c r="AM4" s="42">
        <v>1.82</v>
      </c>
      <c r="AN4" s="42">
        <v>0.28</v>
      </c>
      <c r="AO4" s="42">
        <v>18.1</v>
      </c>
      <c r="AP4" s="42">
        <v>26.8</v>
      </c>
      <c r="AQ4" s="42">
        <v>83</v>
      </c>
      <c r="AR4" s="42">
        <v>140</v>
      </c>
      <c r="AS4" s="42">
        <v>34.3</v>
      </c>
      <c r="AT4" s="42">
        <v>219</v>
      </c>
      <c r="AU4" s="42"/>
      <c r="AV4" s="42">
        <v>83</v>
      </c>
      <c r="AW4" s="42"/>
      <c r="AX4" s="42">
        <v>0.84</v>
      </c>
      <c r="AY4" s="42">
        <v>1.82</v>
      </c>
      <c r="AZ4" s="42"/>
      <c r="BA4" s="42">
        <v>0.2</v>
      </c>
      <c r="BB4" s="42">
        <v>2.6</v>
      </c>
      <c r="BC4" s="137">
        <v>27.790055248618785</v>
      </c>
      <c r="BD4" s="137">
        <v>4.299145299145298</v>
      </c>
      <c r="BE4" s="137">
        <v>2.4444444444444446</v>
      </c>
      <c r="BF4" s="138">
        <v>0.0341880341880342</v>
      </c>
      <c r="BG4" s="42">
        <v>0.220994475138122</v>
      </c>
      <c r="BH4" s="42">
        <v>0.0155555555555556</v>
      </c>
      <c r="BI4" s="137">
        <v>8.171641791044774</v>
      </c>
      <c r="BJ4" s="42">
        <v>12.099447513812152</v>
      </c>
      <c r="BK4" s="137">
        <v>1.5698555750847012</v>
      </c>
      <c r="BL4" s="139">
        <v>1.2809801657253712</v>
      </c>
      <c r="BM4" s="139">
        <v>18.2680412371134</v>
      </c>
      <c r="BN4" s="137">
        <v>1.323029366306028</v>
      </c>
      <c r="BO4" s="137">
        <v>62.74515258190615</v>
      </c>
      <c r="BP4" s="42"/>
      <c r="BQ4" s="42"/>
      <c r="BR4" s="42"/>
      <c r="BS4" s="42"/>
      <c r="BT4" s="42"/>
      <c r="BU4" s="42"/>
      <c r="BV4" s="137"/>
      <c r="BW4" s="140">
        <v>4.84</v>
      </c>
      <c r="BX4" s="140">
        <v>3.9466666666666668</v>
      </c>
      <c r="BY4" s="141"/>
      <c r="BZ4" s="140">
        <v>2.2162162162162162</v>
      </c>
      <c r="CA4" s="140">
        <v>1.444866920152091</v>
      </c>
      <c r="CB4" s="140">
        <v>1.07843137254902</v>
      </c>
      <c r="CC4" s="141"/>
      <c r="CD4" s="140">
        <v>0.716417910447761</v>
      </c>
      <c r="CE4" s="141"/>
      <c r="CF4" s="141"/>
      <c r="CG4" s="141"/>
      <c r="CH4" s="141"/>
      <c r="CI4" s="140">
        <v>0.59672131147541</v>
      </c>
      <c r="CJ4" s="140">
        <v>0.615384615384615</v>
      </c>
      <c r="CK4" s="140">
        <v>0.646428571428571</v>
      </c>
      <c r="CL4" s="140">
        <v>0.936766277591527</v>
      </c>
      <c r="CM4" s="140">
        <v>1.5698555750847012</v>
      </c>
      <c r="CN4" s="42"/>
      <c r="CO4" s="42"/>
      <c r="CQ4" s="42"/>
      <c r="CR4" s="42"/>
      <c r="CS4" s="42"/>
      <c r="CT4" s="42"/>
      <c r="CU4" s="42"/>
      <c r="CV4" s="42"/>
      <c r="CW4" s="42"/>
      <c r="CX4" s="42"/>
      <c r="CY4" s="42"/>
    </row>
    <row r="5" spans="1:103" ht="13.5">
      <c r="A5" s="42" t="s">
        <v>783</v>
      </c>
      <c r="B5" s="28">
        <v>-35.22</v>
      </c>
      <c r="C5" s="28">
        <v>-70.57</v>
      </c>
      <c r="D5" s="42">
        <v>0.009</v>
      </c>
      <c r="E5" s="42">
        <v>0.1</v>
      </c>
      <c r="F5" s="42" t="s">
        <v>786</v>
      </c>
      <c r="G5" s="42">
        <v>51.95</v>
      </c>
      <c r="H5" s="42">
        <v>0.97</v>
      </c>
      <c r="I5" s="42">
        <v>17.77</v>
      </c>
      <c r="J5" s="42"/>
      <c r="K5" s="19">
        <v>8.61</v>
      </c>
      <c r="L5" s="42"/>
      <c r="M5" s="42">
        <v>0.15</v>
      </c>
      <c r="N5" s="42">
        <v>6.57</v>
      </c>
      <c r="O5" s="42">
        <v>8.9</v>
      </c>
      <c r="P5" s="42">
        <v>3.48</v>
      </c>
      <c r="Q5" s="42">
        <v>0.85</v>
      </c>
      <c r="R5" s="42">
        <v>0.22</v>
      </c>
      <c r="S5" s="42"/>
      <c r="T5" s="42"/>
      <c r="U5" s="19">
        <v>99.47</v>
      </c>
      <c r="V5" s="42">
        <v>16.1</v>
      </c>
      <c r="W5" s="42">
        <v>281</v>
      </c>
      <c r="X5" s="42">
        <v>3.5</v>
      </c>
      <c r="Y5" s="42">
        <v>505</v>
      </c>
      <c r="Z5" s="42">
        <v>114</v>
      </c>
      <c r="AA5" s="42">
        <v>11.8</v>
      </c>
      <c r="AB5" s="42">
        <v>29.6</v>
      </c>
      <c r="AC5" s="42"/>
      <c r="AD5" s="42">
        <v>16.6</v>
      </c>
      <c r="AE5" s="42">
        <v>3.9</v>
      </c>
      <c r="AF5" s="42">
        <v>1.11</v>
      </c>
      <c r="AG5" s="42"/>
      <c r="AH5" s="42">
        <v>0.4</v>
      </c>
      <c r="AI5" s="42"/>
      <c r="AJ5" s="42"/>
      <c r="AK5" s="42"/>
      <c r="AL5" s="42"/>
      <c r="AM5" s="42">
        <v>1.8</v>
      </c>
      <c r="AN5" s="42">
        <v>0.28</v>
      </c>
      <c r="AO5" s="42">
        <v>18.4</v>
      </c>
      <c r="AP5" s="42">
        <v>26.6</v>
      </c>
      <c r="AQ5" s="42">
        <v>85</v>
      </c>
      <c r="AR5" s="42">
        <v>144</v>
      </c>
      <c r="AS5" s="42">
        <v>36</v>
      </c>
      <c r="AT5" s="42">
        <v>219</v>
      </c>
      <c r="AU5" s="42"/>
      <c r="AV5" s="42">
        <v>87</v>
      </c>
      <c r="AW5" s="42"/>
      <c r="AX5" s="42">
        <v>0.39</v>
      </c>
      <c r="AY5" s="42">
        <v>1.43</v>
      </c>
      <c r="AZ5" s="42"/>
      <c r="BA5" s="42">
        <v>0.24</v>
      </c>
      <c r="BB5" s="42">
        <v>2.7</v>
      </c>
      <c r="BC5" s="137">
        <v>27.445652173913043</v>
      </c>
      <c r="BD5" s="137">
        <v>4.4298245614035086</v>
      </c>
      <c r="BE5" s="137">
        <v>2.4649122807017543</v>
      </c>
      <c r="BF5" s="138">
        <v>0.0307017543859649</v>
      </c>
      <c r="BG5" s="42">
        <v>0.190217391304348</v>
      </c>
      <c r="BH5" s="42">
        <v>0.0125438596491228</v>
      </c>
      <c r="BI5" s="137">
        <v>8.233082706766917</v>
      </c>
      <c r="BJ5" s="42">
        <v>11.90217391304348</v>
      </c>
      <c r="BK5" s="137">
        <v>1.630826629420687</v>
      </c>
      <c r="BL5" s="139">
        <v>1.284562127012218</v>
      </c>
      <c r="BM5" s="139">
        <v>18.319587628865982</v>
      </c>
      <c r="BN5" s="137">
        <v>1.310502283105023</v>
      </c>
      <c r="BO5" s="137">
        <v>62.967267697981775</v>
      </c>
      <c r="BP5" s="42">
        <v>0.70394</v>
      </c>
      <c r="BQ5" s="42"/>
      <c r="BR5" s="42"/>
      <c r="BS5" s="42"/>
      <c r="BT5" s="42"/>
      <c r="BU5" s="42"/>
      <c r="BV5" s="137"/>
      <c r="BW5" s="140">
        <v>4.72</v>
      </c>
      <c r="BX5" s="140">
        <v>3.9466666666666668</v>
      </c>
      <c r="BY5" s="141"/>
      <c r="BZ5" s="140">
        <v>2.243243243243243</v>
      </c>
      <c r="CA5" s="140">
        <v>1.482889733840304</v>
      </c>
      <c r="CB5" s="140">
        <v>1.088235294117647</v>
      </c>
      <c r="CC5" s="141"/>
      <c r="CD5" s="140">
        <v>0.597014925373134</v>
      </c>
      <c r="CE5" s="141"/>
      <c r="CF5" s="141"/>
      <c r="CG5" s="141"/>
      <c r="CH5" s="141"/>
      <c r="CI5" s="140">
        <v>0.59016393442623</v>
      </c>
      <c r="CJ5" s="140">
        <v>0.615384615384615</v>
      </c>
      <c r="CK5" s="140">
        <v>0.657142857142857</v>
      </c>
      <c r="CL5" s="140">
        <v>0.962455059985979</v>
      </c>
      <c r="CM5" s="140">
        <v>1.630826629420687</v>
      </c>
      <c r="CN5" s="42"/>
      <c r="CO5" s="42"/>
      <c r="CQ5" s="42"/>
      <c r="CR5" s="42"/>
      <c r="CS5" s="42"/>
      <c r="CT5" s="42"/>
      <c r="CU5" s="42"/>
      <c r="CV5" s="42"/>
      <c r="CW5" s="42"/>
      <c r="CX5" s="42"/>
      <c r="CY5" s="42"/>
    </row>
    <row r="6" spans="1:103" ht="13.5">
      <c r="A6" s="42" t="s">
        <v>783</v>
      </c>
      <c r="B6" s="28">
        <v>-35.22</v>
      </c>
      <c r="C6" s="28">
        <v>-70.57</v>
      </c>
      <c r="D6" s="42">
        <v>0.009</v>
      </c>
      <c r="E6" s="42">
        <v>0.1</v>
      </c>
      <c r="F6" s="42" t="s">
        <v>787</v>
      </c>
      <c r="G6" s="42">
        <v>52.44</v>
      </c>
      <c r="H6" s="42">
        <v>1</v>
      </c>
      <c r="I6" s="42">
        <v>17.87</v>
      </c>
      <c r="J6" s="42"/>
      <c r="K6" s="19">
        <v>8.27</v>
      </c>
      <c r="L6" s="42"/>
      <c r="M6" s="42">
        <v>0.15</v>
      </c>
      <c r="N6" s="42">
        <v>5.97</v>
      </c>
      <c r="O6" s="42">
        <v>8.84</v>
      </c>
      <c r="P6" s="42">
        <v>3.46</v>
      </c>
      <c r="Q6" s="42">
        <v>1.02</v>
      </c>
      <c r="R6" s="42">
        <v>0.23</v>
      </c>
      <c r="S6" s="42"/>
      <c r="T6" s="42"/>
      <c r="U6" s="19">
        <v>99.25</v>
      </c>
      <c r="V6" s="42">
        <v>19.5</v>
      </c>
      <c r="W6" s="42">
        <v>350</v>
      </c>
      <c r="X6" s="42">
        <v>3.9</v>
      </c>
      <c r="Y6" s="42">
        <v>546</v>
      </c>
      <c r="Z6" s="42">
        <v>119</v>
      </c>
      <c r="AA6" s="42">
        <v>13.2</v>
      </c>
      <c r="AB6" s="42">
        <v>30.9</v>
      </c>
      <c r="AC6" s="42"/>
      <c r="AD6" s="42">
        <v>17.8</v>
      </c>
      <c r="AE6" s="42">
        <v>3.91</v>
      </c>
      <c r="AF6" s="42">
        <v>1.12</v>
      </c>
      <c r="AG6" s="42"/>
      <c r="AH6" s="42">
        <v>0.55</v>
      </c>
      <c r="AI6" s="42"/>
      <c r="AJ6" s="42"/>
      <c r="AK6" s="42"/>
      <c r="AL6" s="42"/>
      <c r="AM6" s="42">
        <v>1.65</v>
      </c>
      <c r="AN6" s="42">
        <v>0.27</v>
      </c>
      <c r="AO6" s="42">
        <v>17.2</v>
      </c>
      <c r="AP6" s="42">
        <v>25.4</v>
      </c>
      <c r="AQ6" s="42">
        <v>51</v>
      </c>
      <c r="AR6" s="42">
        <v>121</v>
      </c>
      <c r="AS6" s="42">
        <v>31.8</v>
      </c>
      <c r="AT6" s="42">
        <v>208</v>
      </c>
      <c r="AU6" s="42"/>
      <c r="AV6" s="42">
        <v>86</v>
      </c>
      <c r="AW6" s="42"/>
      <c r="AX6" s="42">
        <v>0.62</v>
      </c>
      <c r="AY6" s="42">
        <v>2.14</v>
      </c>
      <c r="AZ6" s="42"/>
      <c r="BA6" s="42">
        <v>0.25</v>
      </c>
      <c r="BB6" s="42">
        <v>2.78</v>
      </c>
      <c r="BC6" s="137">
        <v>31.744186046511626</v>
      </c>
      <c r="BD6" s="137">
        <v>4.588235294117647</v>
      </c>
      <c r="BE6" s="137">
        <v>2.9411764705882346</v>
      </c>
      <c r="BF6" s="138">
        <v>0.0327731092436975</v>
      </c>
      <c r="BG6" s="42">
        <v>0.226744186046512</v>
      </c>
      <c r="BH6" s="42">
        <v>0.0179831932773109</v>
      </c>
      <c r="BI6" s="137">
        <v>8.188976377952754</v>
      </c>
      <c r="BJ6" s="42">
        <v>12.09302325581395</v>
      </c>
      <c r="BK6" s="137">
        <v>1.6879480945128311</v>
      </c>
      <c r="BL6" s="139">
        <v>1.27972529595392</v>
      </c>
      <c r="BM6" s="139">
        <v>17.87</v>
      </c>
      <c r="BN6" s="137">
        <v>1.3852596314907872</v>
      </c>
      <c r="BO6" s="137">
        <v>61.66458784720549</v>
      </c>
      <c r="BP6" s="42"/>
      <c r="BQ6" s="42"/>
      <c r="BR6" s="42"/>
      <c r="BS6" s="42"/>
      <c r="BT6" s="42"/>
      <c r="BU6" s="42"/>
      <c r="BV6" s="137"/>
      <c r="BW6" s="140">
        <v>5.28</v>
      </c>
      <c r="BX6" s="140">
        <v>4.12</v>
      </c>
      <c r="BY6" s="141"/>
      <c r="BZ6" s="140">
        <v>2.4054054054054044</v>
      </c>
      <c r="CA6" s="140">
        <v>1.4866920152091256</v>
      </c>
      <c r="CB6" s="140">
        <v>1.098039215686275</v>
      </c>
      <c r="CC6" s="141"/>
      <c r="CD6" s="140">
        <v>0.82089552238806</v>
      </c>
      <c r="CE6" s="141"/>
      <c r="CF6" s="141"/>
      <c r="CG6" s="141"/>
      <c r="CH6" s="141"/>
      <c r="CI6" s="140">
        <v>0.540983606557377</v>
      </c>
      <c r="CJ6" s="140">
        <v>0.593406593406593</v>
      </c>
      <c r="CK6" s="140">
        <v>0.614285714285714</v>
      </c>
      <c r="CL6" s="140">
        <v>0.913152247851204</v>
      </c>
      <c r="CM6" s="140">
        <v>1.6879480945128311</v>
      </c>
      <c r="CN6" s="42"/>
      <c r="CO6" s="42"/>
      <c r="CQ6" s="42"/>
      <c r="CR6" s="42"/>
      <c r="CS6" s="42"/>
      <c r="CT6" s="42"/>
      <c r="CU6" s="42"/>
      <c r="CV6" s="42"/>
      <c r="CW6" s="42"/>
      <c r="CX6" s="42"/>
      <c r="CY6" s="42"/>
    </row>
    <row r="7" spans="1:103" ht="13.5">
      <c r="A7" s="42" t="s">
        <v>783</v>
      </c>
      <c r="B7" s="28">
        <v>-35.22</v>
      </c>
      <c r="C7" s="28">
        <v>-70.57</v>
      </c>
      <c r="D7" s="42">
        <v>0.009</v>
      </c>
      <c r="E7" s="42">
        <v>0.1</v>
      </c>
      <c r="F7" s="42" t="s">
        <v>788</v>
      </c>
      <c r="G7" s="42">
        <v>53.38</v>
      </c>
      <c r="H7" s="42">
        <v>0.96</v>
      </c>
      <c r="I7" s="42">
        <v>17.82</v>
      </c>
      <c r="J7" s="42"/>
      <c r="K7" s="19">
        <v>7.92</v>
      </c>
      <c r="L7" s="42"/>
      <c r="M7" s="42">
        <v>0.14</v>
      </c>
      <c r="N7" s="42">
        <v>8.56</v>
      </c>
      <c r="O7" s="42">
        <v>8.31</v>
      </c>
      <c r="P7" s="42">
        <v>3.57</v>
      </c>
      <c r="Q7" s="42">
        <v>1.12</v>
      </c>
      <c r="R7" s="42">
        <v>0.23</v>
      </c>
      <c r="S7" s="42"/>
      <c r="T7" s="42"/>
      <c r="U7" s="19">
        <v>102.01</v>
      </c>
      <c r="V7" s="42">
        <v>23</v>
      </c>
      <c r="W7" s="42">
        <v>350</v>
      </c>
      <c r="X7" s="42">
        <v>4.6</v>
      </c>
      <c r="Y7" s="42">
        <v>547</v>
      </c>
      <c r="Z7" s="42">
        <v>131</v>
      </c>
      <c r="AA7" s="42"/>
      <c r="AB7" s="42"/>
      <c r="AC7" s="42"/>
      <c r="AD7" s="42"/>
      <c r="AE7" s="42"/>
      <c r="AF7" s="42"/>
      <c r="AG7" s="42"/>
      <c r="AH7" s="42"/>
      <c r="AI7" s="42"/>
      <c r="AJ7" s="42"/>
      <c r="AK7" s="42"/>
      <c r="AL7" s="42"/>
      <c r="AM7" s="42"/>
      <c r="AN7" s="42"/>
      <c r="AO7" s="42">
        <v>17.4</v>
      </c>
      <c r="AP7" s="42"/>
      <c r="AQ7" s="42">
        <v>58</v>
      </c>
      <c r="AR7" s="42"/>
      <c r="AS7" s="42"/>
      <c r="AT7" s="42">
        <v>196</v>
      </c>
      <c r="AU7" s="42"/>
      <c r="AV7" s="42">
        <v>86</v>
      </c>
      <c r="AW7" s="42"/>
      <c r="AX7" s="42"/>
      <c r="AY7" s="42"/>
      <c r="AZ7" s="42"/>
      <c r="BA7" s="42"/>
      <c r="BB7" s="42"/>
      <c r="BC7" s="137">
        <v>31.4367816091954</v>
      </c>
      <c r="BD7" s="137">
        <v>4.1755725190839685</v>
      </c>
      <c r="BE7" s="137">
        <v>2.6717557251908386</v>
      </c>
      <c r="BF7" s="138">
        <v>0.0351145038167939</v>
      </c>
      <c r="BG7" s="42">
        <v>0.264367816091954</v>
      </c>
      <c r="BH7" s="42"/>
      <c r="BI7" s="137"/>
      <c r="BJ7" s="42">
        <v>11.26436781609195</v>
      </c>
      <c r="BK7" s="137"/>
      <c r="BL7" s="139">
        <v>1.2454694555961137</v>
      </c>
      <c r="BM7" s="139">
        <v>18.5625</v>
      </c>
      <c r="BN7" s="137">
        <v>0.925233644859813</v>
      </c>
      <c r="BO7" s="137">
        <v>70.6600923324533</v>
      </c>
      <c r="BP7" s="42"/>
      <c r="BQ7" s="42"/>
      <c r="BR7" s="42"/>
      <c r="BS7" s="42"/>
      <c r="BT7" s="42"/>
      <c r="BU7" s="42"/>
      <c r="BV7" s="137"/>
      <c r="BW7" s="141"/>
      <c r="BX7" s="141"/>
      <c r="BY7" s="141"/>
      <c r="BZ7" s="141"/>
      <c r="CA7" s="141"/>
      <c r="CB7" s="141"/>
      <c r="CC7" s="141"/>
      <c r="CD7" s="141"/>
      <c r="CE7" s="141"/>
      <c r="CF7" s="141"/>
      <c r="CG7" s="141"/>
      <c r="CH7" s="141"/>
      <c r="CI7" s="141"/>
      <c r="CJ7" s="141"/>
      <c r="CK7" s="140">
        <v>0.621428571428571</v>
      </c>
      <c r="CL7" s="141"/>
      <c r="CM7" s="140"/>
      <c r="CN7" s="42"/>
      <c r="CO7" s="42"/>
      <c r="CQ7" s="42"/>
      <c r="CR7" s="42"/>
      <c r="CS7" s="42"/>
      <c r="CT7" s="42"/>
      <c r="CU7" s="42"/>
      <c r="CV7" s="42"/>
      <c r="CW7" s="42"/>
      <c r="CX7" s="42"/>
      <c r="CY7" s="42"/>
    </row>
    <row r="8" spans="1:103" ht="13.5">
      <c r="A8" s="42" t="s">
        <v>783</v>
      </c>
      <c r="B8" s="28">
        <v>-35.22</v>
      </c>
      <c r="C8" s="28">
        <v>-70.57</v>
      </c>
      <c r="D8" s="42">
        <v>0.009</v>
      </c>
      <c r="E8" s="42">
        <v>0.1</v>
      </c>
      <c r="F8" s="42" t="s">
        <v>789</v>
      </c>
      <c r="G8" s="42">
        <v>53.32</v>
      </c>
      <c r="H8" s="42">
        <v>0.96</v>
      </c>
      <c r="I8" s="42">
        <v>17.8</v>
      </c>
      <c r="J8" s="42"/>
      <c r="K8" s="19">
        <v>7.89</v>
      </c>
      <c r="L8" s="42"/>
      <c r="M8" s="42">
        <v>0.14</v>
      </c>
      <c r="N8" s="42">
        <v>5.47</v>
      </c>
      <c r="O8" s="42">
        <v>8.32</v>
      </c>
      <c r="P8" s="42">
        <v>3.73</v>
      </c>
      <c r="Q8" s="42">
        <v>1.12</v>
      </c>
      <c r="R8" s="42">
        <v>0.23</v>
      </c>
      <c r="S8" s="42"/>
      <c r="T8" s="42"/>
      <c r="U8" s="19">
        <v>98.98</v>
      </c>
      <c r="V8" s="42">
        <v>23.3</v>
      </c>
      <c r="W8" s="42">
        <v>350</v>
      </c>
      <c r="X8" s="42">
        <v>4.2</v>
      </c>
      <c r="Y8" s="42">
        <v>547</v>
      </c>
      <c r="Z8" s="42">
        <v>122</v>
      </c>
      <c r="AA8" s="42">
        <v>13.4</v>
      </c>
      <c r="AB8" s="42">
        <v>31.5</v>
      </c>
      <c r="AC8" s="42"/>
      <c r="AD8" s="42">
        <v>17.7</v>
      </c>
      <c r="AE8" s="42">
        <v>3.96</v>
      </c>
      <c r="AF8" s="42">
        <v>1.12</v>
      </c>
      <c r="AG8" s="42"/>
      <c r="AH8" s="42">
        <v>0.43</v>
      </c>
      <c r="AI8" s="42"/>
      <c r="AJ8" s="42"/>
      <c r="AK8" s="42"/>
      <c r="AL8" s="42"/>
      <c r="AM8" s="42">
        <v>1.56</v>
      </c>
      <c r="AN8" s="42">
        <v>0.25</v>
      </c>
      <c r="AO8" s="42">
        <v>16.9</v>
      </c>
      <c r="AP8" s="42">
        <v>23.3</v>
      </c>
      <c r="AQ8" s="42">
        <v>55</v>
      </c>
      <c r="AR8" s="42">
        <v>107</v>
      </c>
      <c r="AS8" s="42">
        <v>29.5</v>
      </c>
      <c r="AT8" s="42">
        <v>195</v>
      </c>
      <c r="AU8" s="42"/>
      <c r="AV8" s="42">
        <v>89</v>
      </c>
      <c r="AW8" s="42"/>
      <c r="AX8" s="42">
        <v>0.67</v>
      </c>
      <c r="AY8" s="42">
        <v>2.22</v>
      </c>
      <c r="AZ8" s="42"/>
      <c r="BA8" s="42">
        <v>0.22</v>
      </c>
      <c r="BB8" s="42">
        <v>2.76</v>
      </c>
      <c r="BC8" s="137">
        <v>32.366863905325445</v>
      </c>
      <c r="BD8" s="137">
        <v>4.4836065573770485</v>
      </c>
      <c r="BE8" s="137">
        <v>2.868852459016393</v>
      </c>
      <c r="BF8" s="138">
        <v>0.0344262295081967</v>
      </c>
      <c r="BG8" s="42">
        <v>0.248520710059172</v>
      </c>
      <c r="BH8" s="42">
        <v>0.0181967213114754</v>
      </c>
      <c r="BI8" s="137">
        <v>8.36909871244635</v>
      </c>
      <c r="BJ8" s="42">
        <v>11.53846153846154</v>
      </c>
      <c r="BK8" s="137">
        <v>1.8614572607898061</v>
      </c>
      <c r="BL8" s="139">
        <v>1.2626776227827181</v>
      </c>
      <c r="BM8" s="139">
        <v>18.54166666666667</v>
      </c>
      <c r="BN8" s="137">
        <v>1.442413162705667</v>
      </c>
      <c r="BO8" s="137">
        <v>60.7044522502067</v>
      </c>
      <c r="BP8" s="42"/>
      <c r="BQ8" s="42"/>
      <c r="BR8" s="42"/>
      <c r="BS8" s="42"/>
      <c r="BT8" s="42"/>
      <c r="BU8" s="42"/>
      <c r="BV8" s="137"/>
      <c r="BW8" s="140">
        <v>5.36</v>
      </c>
      <c r="BX8" s="140">
        <v>4.2</v>
      </c>
      <c r="BY8" s="141"/>
      <c r="BZ8" s="140">
        <v>2.391891891891892</v>
      </c>
      <c r="CA8" s="140">
        <v>1.505703422053232</v>
      </c>
      <c r="CB8" s="140">
        <v>1.098039215686275</v>
      </c>
      <c r="CC8" s="141"/>
      <c r="CD8" s="140">
        <v>0.641791044776119</v>
      </c>
      <c r="CE8" s="141"/>
      <c r="CF8" s="141"/>
      <c r="CG8" s="141"/>
      <c r="CH8" s="141"/>
      <c r="CI8" s="140">
        <v>0.511475409836066</v>
      </c>
      <c r="CJ8" s="140">
        <v>0.549450549450549</v>
      </c>
      <c r="CK8" s="140">
        <v>0.603571428571428</v>
      </c>
      <c r="CL8" s="140">
        <v>0.952089615354786</v>
      </c>
      <c r="CM8" s="140">
        <v>1.8614572607898061</v>
      </c>
      <c r="CN8" s="42"/>
      <c r="CO8" s="42"/>
      <c r="CQ8" s="42"/>
      <c r="CR8" s="42"/>
      <c r="CS8" s="42"/>
      <c r="CT8" s="42"/>
      <c r="CU8" s="42"/>
      <c r="CV8" s="42"/>
      <c r="CW8" s="42"/>
      <c r="CX8" s="42"/>
      <c r="CY8" s="42"/>
    </row>
    <row r="9" spans="1:103" ht="13.5">
      <c r="A9" s="42" t="s">
        <v>783</v>
      </c>
      <c r="B9" s="28">
        <v>-35.22</v>
      </c>
      <c r="C9" s="28">
        <v>-70.57</v>
      </c>
      <c r="D9" s="42">
        <v>0.009</v>
      </c>
      <c r="E9" s="42">
        <v>0.1</v>
      </c>
      <c r="F9" s="42" t="s">
        <v>790</v>
      </c>
      <c r="G9" s="42">
        <v>53.96</v>
      </c>
      <c r="H9" s="42">
        <v>0.91</v>
      </c>
      <c r="I9" s="42">
        <v>18.22</v>
      </c>
      <c r="J9" s="42"/>
      <c r="K9" s="19">
        <v>7.41</v>
      </c>
      <c r="L9" s="42"/>
      <c r="M9" s="42">
        <v>0.14</v>
      </c>
      <c r="N9" s="42">
        <v>5.08</v>
      </c>
      <c r="O9" s="42">
        <v>8.46</v>
      </c>
      <c r="P9" s="42">
        <v>3.64</v>
      </c>
      <c r="Q9" s="42">
        <v>1.23</v>
      </c>
      <c r="R9" s="42">
        <v>0.22</v>
      </c>
      <c r="S9" s="42"/>
      <c r="T9" s="42"/>
      <c r="U9" s="19">
        <v>99.27</v>
      </c>
      <c r="V9" s="42">
        <v>30.6</v>
      </c>
      <c r="W9" s="42">
        <v>355</v>
      </c>
      <c r="X9" s="42">
        <v>5</v>
      </c>
      <c r="Y9" s="42">
        <v>510</v>
      </c>
      <c r="Z9" s="42">
        <v>129</v>
      </c>
      <c r="AA9" s="42"/>
      <c r="AB9" s="42"/>
      <c r="AC9" s="42"/>
      <c r="AD9" s="42"/>
      <c r="AE9" s="42"/>
      <c r="AF9" s="42"/>
      <c r="AG9" s="42"/>
      <c r="AH9" s="42"/>
      <c r="AI9" s="42"/>
      <c r="AJ9" s="42"/>
      <c r="AK9" s="42"/>
      <c r="AL9" s="42"/>
      <c r="AM9" s="42"/>
      <c r="AN9" s="42"/>
      <c r="AO9" s="42">
        <v>17.8</v>
      </c>
      <c r="AP9" s="42"/>
      <c r="AQ9" s="42">
        <v>38</v>
      </c>
      <c r="AR9" s="42"/>
      <c r="AS9" s="42"/>
      <c r="AT9" s="42">
        <v>191</v>
      </c>
      <c r="AU9" s="42"/>
      <c r="AV9" s="42">
        <v>84</v>
      </c>
      <c r="AW9" s="42"/>
      <c r="AX9" s="42"/>
      <c r="AY9" s="42"/>
      <c r="AZ9" s="42"/>
      <c r="BA9" s="42"/>
      <c r="BB9" s="42"/>
      <c r="BC9" s="137">
        <v>28.65168539325843</v>
      </c>
      <c r="BD9" s="137">
        <v>3.9534883720930227</v>
      </c>
      <c r="BE9" s="137">
        <v>2.751937984496124</v>
      </c>
      <c r="BF9" s="138">
        <v>0.0387596899224806</v>
      </c>
      <c r="BG9" s="42">
        <v>0.280898876404494</v>
      </c>
      <c r="BH9" s="42"/>
      <c r="BI9" s="137"/>
      <c r="BJ9" s="42">
        <v>10.73033707865168</v>
      </c>
      <c r="BK9" s="137"/>
      <c r="BL9" s="139">
        <v>1.245950320548562</v>
      </c>
      <c r="BM9" s="139">
        <v>20.021978021978025</v>
      </c>
      <c r="BN9" s="137">
        <v>1.4586614173228347</v>
      </c>
      <c r="BO9" s="137">
        <v>60.4369282381899</v>
      </c>
      <c r="BP9" s="42"/>
      <c r="BQ9" s="42"/>
      <c r="BR9" s="42"/>
      <c r="BS9" s="42"/>
      <c r="BT9" s="42"/>
      <c r="BU9" s="42"/>
      <c r="BV9" s="137"/>
      <c r="BW9" s="141"/>
      <c r="BX9" s="141"/>
      <c r="BY9" s="141"/>
      <c r="BZ9" s="141"/>
      <c r="CA9" s="141"/>
      <c r="CB9" s="141"/>
      <c r="CC9" s="141"/>
      <c r="CD9" s="141"/>
      <c r="CE9" s="141"/>
      <c r="CF9" s="141"/>
      <c r="CG9" s="141"/>
      <c r="CH9" s="141"/>
      <c r="CI9" s="141"/>
      <c r="CJ9" s="141"/>
      <c r="CK9" s="140">
        <v>0.635714285714286</v>
      </c>
      <c r="CL9" s="141"/>
      <c r="CM9" s="140"/>
      <c r="CN9" s="42"/>
      <c r="CO9" s="42"/>
      <c r="CQ9" s="42"/>
      <c r="CR9" s="42"/>
      <c r="CS9" s="42"/>
      <c r="CT9" s="42"/>
      <c r="CU9" s="42"/>
      <c r="CV9" s="42"/>
      <c r="CW9" s="42"/>
      <c r="CX9" s="42"/>
      <c r="CY9" s="42"/>
    </row>
    <row r="10" spans="1:103" ht="13.5">
      <c r="A10" s="42" t="s">
        <v>783</v>
      </c>
      <c r="B10" s="28">
        <v>-35.22</v>
      </c>
      <c r="C10" s="28">
        <v>-70.57</v>
      </c>
      <c r="D10" s="42">
        <v>0.009</v>
      </c>
      <c r="E10" s="42">
        <v>0.1</v>
      </c>
      <c r="F10" s="42" t="s">
        <v>791</v>
      </c>
      <c r="G10" s="42">
        <v>54.03</v>
      </c>
      <c r="H10" s="42">
        <v>0.92</v>
      </c>
      <c r="I10" s="42">
        <v>18.14</v>
      </c>
      <c r="J10" s="42"/>
      <c r="K10" s="19">
        <v>7.56</v>
      </c>
      <c r="L10" s="42"/>
      <c r="M10" s="42">
        <v>0.14</v>
      </c>
      <c r="N10" s="42">
        <v>4.95</v>
      </c>
      <c r="O10" s="42">
        <v>8.48</v>
      </c>
      <c r="P10" s="42">
        <v>3.67</v>
      </c>
      <c r="Q10" s="42">
        <v>1.21</v>
      </c>
      <c r="R10" s="42">
        <v>0.22</v>
      </c>
      <c r="S10" s="42"/>
      <c r="T10" s="42"/>
      <c r="U10" s="19">
        <v>99.32</v>
      </c>
      <c r="V10" s="42">
        <v>29.4</v>
      </c>
      <c r="W10" s="42">
        <v>310</v>
      </c>
      <c r="X10" s="42">
        <v>4.5</v>
      </c>
      <c r="Y10" s="42">
        <v>510</v>
      </c>
      <c r="Z10" s="42">
        <v>123</v>
      </c>
      <c r="AA10" s="42"/>
      <c r="AB10" s="42"/>
      <c r="AC10" s="42"/>
      <c r="AD10" s="42"/>
      <c r="AE10" s="42"/>
      <c r="AF10" s="42"/>
      <c r="AG10" s="42"/>
      <c r="AH10" s="42"/>
      <c r="AI10" s="42"/>
      <c r="AJ10" s="42"/>
      <c r="AK10" s="42"/>
      <c r="AL10" s="42"/>
      <c r="AM10" s="42"/>
      <c r="AN10" s="42"/>
      <c r="AO10" s="42">
        <v>17.9</v>
      </c>
      <c r="AP10" s="42"/>
      <c r="AQ10" s="42">
        <v>26</v>
      </c>
      <c r="AR10" s="42"/>
      <c r="AS10" s="42"/>
      <c r="AT10" s="42">
        <v>173</v>
      </c>
      <c r="AU10" s="42"/>
      <c r="AV10" s="42">
        <v>91</v>
      </c>
      <c r="AW10" s="42"/>
      <c r="AX10" s="42"/>
      <c r="AY10" s="42"/>
      <c r="AZ10" s="42"/>
      <c r="BA10" s="42"/>
      <c r="BB10" s="42"/>
      <c r="BC10" s="137">
        <v>28.491620111731834</v>
      </c>
      <c r="BD10" s="137">
        <v>4.146341463414636</v>
      </c>
      <c r="BE10" s="137">
        <v>2.5203252032520327</v>
      </c>
      <c r="BF10" s="138">
        <v>0.0365853658536585</v>
      </c>
      <c r="BG10" s="42">
        <v>0.251396648044693</v>
      </c>
      <c r="BH10" s="42"/>
      <c r="BI10" s="137"/>
      <c r="BJ10" s="42">
        <v>9.664804469273744</v>
      </c>
      <c r="BK10" s="137"/>
      <c r="BL10" s="139">
        <v>1.25497696686716</v>
      </c>
      <c r="BM10" s="139">
        <v>19.71739130434782</v>
      </c>
      <c r="BN10" s="137">
        <v>1.5272727272727271</v>
      </c>
      <c r="BO10" s="137">
        <v>59.332783662079045</v>
      </c>
      <c r="BP10" s="42"/>
      <c r="BQ10" s="42"/>
      <c r="BR10" s="42"/>
      <c r="BS10" s="42"/>
      <c r="BT10" s="42"/>
      <c r="BU10" s="42"/>
      <c r="BV10" s="137"/>
      <c r="BW10" s="141"/>
      <c r="BX10" s="141"/>
      <c r="BY10" s="141"/>
      <c r="BZ10" s="141"/>
      <c r="CA10" s="141"/>
      <c r="CB10" s="141"/>
      <c r="CC10" s="141"/>
      <c r="CD10" s="141"/>
      <c r="CE10" s="141"/>
      <c r="CF10" s="141"/>
      <c r="CG10" s="141"/>
      <c r="CH10" s="141"/>
      <c r="CI10" s="141"/>
      <c r="CJ10" s="141"/>
      <c r="CK10" s="140">
        <v>0.639285714285714</v>
      </c>
      <c r="CL10" s="141"/>
      <c r="CM10" s="140"/>
      <c r="CN10" s="42"/>
      <c r="CO10" s="42"/>
      <c r="CQ10" s="42"/>
      <c r="CR10" s="42"/>
      <c r="CS10" s="42"/>
      <c r="CT10" s="42"/>
      <c r="CU10" s="42"/>
      <c r="CV10" s="42"/>
      <c r="CW10" s="42"/>
      <c r="CX10" s="42"/>
      <c r="CY10" s="42"/>
    </row>
    <row r="11" spans="1:103" ht="13.5">
      <c r="A11" s="42" t="s">
        <v>783</v>
      </c>
      <c r="B11" s="28">
        <v>-35.22</v>
      </c>
      <c r="C11" s="28">
        <v>-70.57</v>
      </c>
      <c r="D11" s="42">
        <v>0.009</v>
      </c>
      <c r="E11" s="42">
        <v>0.1</v>
      </c>
      <c r="F11" s="42" t="s">
        <v>792</v>
      </c>
      <c r="G11" s="42">
        <v>52.21</v>
      </c>
      <c r="H11" s="42">
        <v>0.87</v>
      </c>
      <c r="I11" s="42">
        <v>16.24</v>
      </c>
      <c r="J11" s="42"/>
      <c r="K11" s="19">
        <v>8.63</v>
      </c>
      <c r="L11" s="42"/>
      <c r="M11" s="42">
        <v>0.15</v>
      </c>
      <c r="N11" s="42">
        <v>8.65</v>
      </c>
      <c r="O11" s="42">
        <v>7.8</v>
      </c>
      <c r="P11" s="42">
        <v>3.37</v>
      </c>
      <c r="Q11" s="42">
        <v>1.06</v>
      </c>
      <c r="R11" s="42">
        <v>0.21</v>
      </c>
      <c r="S11" s="42"/>
      <c r="T11" s="42"/>
      <c r="U11" s="19">
        <v>99.19</v>
      </c>
      <c r="V11" s="42">
        <v>24.1</v>
      </c>
      <c r="W11" s="42">
        <v>317</v>
      </c>
      <c r="X11" s="42">
        <v>4.7</v>
      </c>
      <c r="Y11" s="42">
        <v>456</v>
      </c>
      <c r="Z11" s="42">
        <v>117</v>
      </c>
      <c r="AA11" s="42"/>
      <c r="AB11" s="42"/>
      <c r="AC11" s="42"/>
      <c r="AD11" s="42"/>
      <c r="AE11" s="42"/>
      <c r="AF11" s="42"/>
      <c r="AG11" s="42"/>
      <c r="AH11" s="42"/>
      <c r="AI11" s="42"/>
      <c r="AJ11" s="42"/>
      <c r="AK11" s="42"/>
      <c r="AL11" s="42"/>
      <c r="AM11" s="42"/>
      <c r="AN11" s="42"/>
      <c r="AO11" s="42">
        <v>16.4</v>
      </c>
      <c r="AP11" s="42"/>
      <c r="AQ11" s="42">
        <v>162</v>
      </c>
      <c r="AR11" s="42"/>
      <c r="AS11" s="42"/>
      <c r="AT11" s="42">
        <v>184</v>
      </c>
      <c r="AU11" s="42"/>
      <c r="AV11" s="42">
        <v>95</v>
      </c>
      <c r="AW11" s="42"/>
      <c r="AX11" s="42"/>
      <c r="AY11" s="42"/>
      <c r="AZ11" s="42"/>
      <c r="BA11" s="42"/>
      <c r="BB11" s="42"/>
      <c r="BC11" s="137">
        <v>27.804878048780495</v>
      </c>
      <c r="BD11" s="137">
        <v>3.897435897435897</v>
      </c>
      <c r="BE11" s="137">
        <v>2.709401709401709</v>
      </c>
      <c r="BF11" s="138">
        <v>0.0401709401709402</v>
      </c>
      <c r="BG11" s="42">
        <v>0.286585365853659</v>
      </c>
      <c r="BH11" s="42"/>
      <c r="BI11" s="137"/>
      <c r="BJ11" s="42">
        <v>11.21951219512195</v>
      </c>
      <c r="BK11" s="137"/>
      <c r="BL11" s="139">
        <v>1.285285495640253</v>
      </c>
      <c r="BM11" s="139">
        <v>18.66666666666666</v>
      </c>
      <c r="BN11" s="137"/>
      <c r="BO11" s="137">
        <v>69.07308175023351</v>
      </c>
      <c r="BP11" s="42"/>
      <c r="BQ11" s="42"/>
      <c r="BR11" s="42"/>
      <c r="BS11" s="42"/>
      <c r="BT11" s="42"/>
      <c r="BU11" s="42"/>
      <c r="BV11" s="137"/>
      <c r="BW11" s="141"/>
      <c r="BX11" s="141"/>
      <c r="BY11" s="141"/>
      <c r="BZ11" s="141"/>
      <c r="CA11" s="141"/>
      <c r="CB11" s="141"/>
      <c r="CC11" s="141"/>
      <c r="CD11" s="141"/>
      <c r="CE11" s="141"/>
      <c r="CF11" s="141"/>
      <c r="CG11" s="141"/>
      <c r="CH11" s="141"/>
      <c r="CI11" s="141"/>
      <c r="CJ11" s="141"/>
      <c r="CK11" s="140">
        <v>0.585714285714286</v>
      </c>
      <c r="CL11" s="141"/>
      <c r="CM11" s="140"/>
      <c r="CN11" s="42"/>
      <c r="CO11" s="42"/>
      <c r="CQ11" s="42"/>
      <c r="CR11" s="42"/>
      <c r="CS11" s="42"/>
      <c r="CT11" s="42"/>
      <c r="CU11" s="42"/>
      <c r="CV11" s="42"/>
      <c r="CW11" s="42"/>
      <c r="CX11" s="42"/>
      <c r="CY11" s="42"/>
    </row>
    <row r="12" spans="1:103" ht="13.5">
      <c r="A12" s="42" t="s">
        <v>783</v>
      </c>
      <c r="B12" s="28">
        <v>-35.22</v>
      </c>
      <c r="C12" s="28">
        <v>-70.57</v>
      </c>
      <c r="D12" s="42">
        <v>0.009</v>
      </c>
      <c r="E12" s="42">
        <v>0.1</v>
      </c>
      <c r="F12" s="42" t="s">
        <v>793</v>
      </c>
      <c r="G12" s="42">
        <v>52.21</v>
      </c>
      <c r="H12" s="42">
        <v>0.87</v>
      </c>
      <c r="I12" s="42">
        <v>16.24</v>
      </c>
      <c r="J12" s="42"/>
      <c r="K12" s="19">
        <v>8.61</v>
      </c>
      <c r="L12" s="42"/>
      <c r="M12" s="42">
        <v>0.15</v>
      </c>
      <c r="N12" s="42">
        <v>8.55</v>
      </c>
      <c r="O12" s="42">
        <v>7.8</v>
      </c>
      <c r="P12" s="42">
        <v>3.39</v>
      </c>
      <c r="Q12" s="42">
        <v>1.07</v>
      </c>
      <c r="R12" s="42">
        <v>0.21</v>
      </c>
      <c r="S12" s="42"/>
      <c r="T12" s="42"/>
      <c r="U12" s="19">
        <v>99.1</v>
      </c>
      <c r="V12" s="42">
        <v>24.2</v>
      </c>
      <c r="W12" s="42">
        <v>304</v>
      </c>
      <c r="X12" s="42">
        <v>4</v>
      </c>
      <c r="Y12" s="42">
        <v>460</v>
      </c>
      <c r="Z12" s="42">
        <v>125</v>
      </c>
      <c r="AA12" s="42"/>
      <c r="AB12" s="42"/>
      <c r="AC12" s="42"/>
      <c r="AD12" s="42"/>
      <c r="AE12" s="42"/>
      <c r="AF12" s="42"/>
      <c r="AG12" s="42"/>
      <c r="AH12" s="42"/>
      <c r="AI12" s="42"/>
      <c r="AJ12" s="42"/>
      <c r="AK12" s="42"/>
      <c r="AL12" s="42"/>
      <c r="AM12" s="42"/>
      <c r="AN12" s="42"/>
      <c r="AO12" s="42">
        <v>17.2</v>
      </c>
      <c r="AP12" s="42"/>
      <c r="AQ12" s="42">
        <v>157</v>
      </c>
      <c r="AR12" s="42"/>
      <c r="AS12" s="42"/>
      <c r="AT12" s="42">
        <v>190</v>
      </c>
      <c r="AU12" s="42"/>
      <c r="AV12" s="42">
        <v>92</v>
      </c>
      <c r="AW12" s="42"/>
      <c r="AX12" s="42"/>
      <c r="AY12" s="42"/>
      <c r="AZ12" s="42"/>
      <c r="BA12" s="42"/>
      <c r="BB12" s="42"/>
      <c r="BC12" s="137">
        <v>26.744186046511626</v>
      </c>
      <c r="BD12" s="137">
        <v>3.68</v>
      </c>
      <c r="BE12" s="137">
        <v>2.432</v>
      </c>
      <c r="BF12" s="138">
        <v>0.032</v>
      </c>
      <c r="BG12" s="42">
        <v>0.232558139534884</v>
      </c>
      <c r="BH12" s="42"/>
      <c r="BI12" s="137"/>
      <c r="BJ12" s="42">
        <v>11.04651162790698</v>
      </c>
      <c r="BK12" s="137"/>
      <c r="BL12" s="139">
        <v>1.287977991594597</v>
      </c>
      <c r="BM12" s="139">
        <v>18.66666666666666</v>
      </c>
      <c r="BN12" s="137">
        <v>1.0070175438596491</v>
      </c>
      <c r="BO12" s="137">
        <v>68.8738936167098</v>
      </c>
      <c r="BP12" s="42"/>
      <c r="BQ12" s="42"/>
      <c r="BR12" s="42"/>
      <c r="BS12" s="42"/>
      <c r="BT12" s="42"/>
      <c r="BU12" s="42"/>
      <c r="BV12" s="137"/>
      <c r="BW12" s="141"/>
      <c r="BX12" s="141"/>
      <c r="BY12" s="141"/>
      <c r="BZ12" s="141"/>
      <c r="CA12" s="141"/>
      <c r="CB12" s="141"/>
      <c r="CC12" s="141"/>
      <c r="CD12" s="141"/>
      <c r="CE12" s="141"/>
      <c r="CF12" s="141"/>
      <c r="CG12" s="141"/>
      <c r="CH12" s="141"/>
      <c r="CI12" s="141"/>
      <c r="CJ12" s="141"/>
      <c r="CK12" s="140">
        <v>0.614285714285714</v>
      </c>
      <c r="CL12" s="141"/>
      <c r="CM12" s="140"/>
      <c r="CN12" s="42"/>
      <c r="CO12" s="42"/>
      <c r="CQ12" s="42"/>
      <c r="CR12" s="42"/>
      <c r="CS12" s="42"/>
      <c r="CT12" s="42"/>
      <c r="CU12" s="42"/>
      <c r="CV12" s="42"/>
      <c r="CW12" s="42"/>
      <c r="CX12" s="42"/>
      <c r="CY12" s="42"/>
    </row>
    <row r="13" spans="1:103" ht="13.5">
      <c r="A13" s="42" t="s">
        <v>783</v>
      </c>
      <c r="B13" s="28">
        <v>-35.22</v>
      </c>
      <c r="C13" s="28">
        <v>-70.57</v>
      </c>
      <c r="D13" s="42">
        <v>0.009</v>
      </c>
      <c r="E13" s="42">
        <v>0.1</v>
      </c>
      <c r="F13" s="42" t="s">
        <v>794</v>
      </c>
      <c r="G13" s="42">
        <v>52.47</v>
      </c>
      <c r="H13" s="42">
        <v>0.91</v>
      </c>
      <c r="I13" s="42">
        <v>17.17</v>
      </c>
      <c r="J13" s="42"/>
      <c r="K13" s="19">
        <v>8.26</v>
      </c>
      <c r="L13" s="42"/>
      <c r="M13" s="42">
        <v>0.15</v>
      </c>
      <c r="N13" s="42">
        <v>7.03</v>
      </c>
      <c r="O13" s="42">
        <v>8.72</v>
      </c>
      <c r="P13" s="42">
        <v>3.26</v>
      </c>
      <c r="Q13" s="42">
        <v>0.99</v>
      </c>
      <c r="R13" s="42">
        <v>0.2</v>
      </c>
      <c r="S13" s="42"/>
      <c r="T13" s="42"/>
      <c r="U13" s="19">
        <v>99.16</v>
      </c>
      <c r="V13" s="42">
        <v>20.8</v>
      </c>
      <c r="W13" s="42">
        <v>295</v>
      </c>
      <c r="X13" s="42">
        <v>4</v>
      </c>
      <c r="Y13" s="42">
        <v>473</v>
      </c>
      <c r="Z13" s="42">
        <v>118</v>
      </c>
      <c r="AA13" s="42">
        <v>12.2</v>
      </c>
      <c r="AB13" s="42">
        <v>28.4</v>
      </c>
      <c r="AC13" s="42"/>
      <c r="AD13" s="42">
        <v>15</v>
      </c>
      <c r="AE13" s="42">
        <v>3.8</v>
      </c>
      <c r="AF13" s="42">
        <v>1.06</v>
      </c>
      <c r="AG13" s="42"/>
      <c r="AH13" s="42">
        <v>0.5</v>
      </c>
      <c r="AI13" s="42"/>
      <c r="AJ13" s="42"/>
      <c r="AK13" s="42"/>
      <c r="AL13" s="42"/>
      <c r="AM13" s="42">
        <v>1.69</v>
      </c>
      <c r="AN13" s="42">
        <v>0.23</v>
      </c>
      <c r="AO13" s="42">
        <v>16.2</v>
      </c>
      <c r="AP13" s="42">
        <v>27.2</v>
      </c>
      <c r="AQ13" s="42">
        <v>101</v>
      </c>
      <c r="AR13" s="42">
        <v>214</v>
      </c>
      <c r="AS13" s="42">
        <v>36</v>
      </c>
      <c r="AT13" s="42">
        <v>205</v>
      </c>
      <c r="AU13" s="42"/>
      <c r="AV13" s="42">
        <v>83</v>
      </c>
      <c r="AW13" s="42"/>
      <c r="AX13" s="42">
        <v>0.74</v>
      </c>
      <c r="AY13" s="42">
        <v>1.83</v>
      </c>
      <c r="AZ13" s="42"/>
      <c r="BA13" s="42">
        <v>0.26</v>
      </c>
      <c r="BB13" s="42">
        <v>2.6</v>
      </c>
      <c r="BC13" s="137">
        <v>29.197530864197528</v>
      </c>
      <c r="BD13" s="137">
        <v>4.008474576271186</v>
      </c>
      <c r="BE13" s="137">
        <v>2.5</v>
      </c>
      <c r="BF13" s="138">
        <v>0.0338983050847458</v>
      </c>
      <c r="BG13" s="42">
        <v>0.246913580246914</v>
      </c>
      <c r="BH13" s="42">
        <v>0.0155084745762712</v>
      </c>
      <c r="BI13" s="137">
        <v>7.536764705882354</v>
      </c>
      <c r="BJ13" s="42">
        <v>12.654320987654318</v>
      </c>
      <c r="BK13" s="137">
        <v>1.5905930200016352</v>
      </c>
      <c r="BL13" s="139">
        <v>1.2981374515542152</v>
      </c>
      <c r="BM13" s="139">
        <v>18.868131868131865</v>
      </c>
      <c r="BN13" s="137">
        <v>1.174964438122333</v>
      </c>
      <c r="BO13" s="137">
        <v>65.47501731066083</v>
      </c>
      <c r="BP13" s="42">
        <v>0.70399</v>
      </c>
      <c r="BQ13" s="42"/>
      <c r="BR13" s="42"/>
      <c r="BS13" s="42"/>
      <c r="BT13" s="42"/>
      <c r="BU13" s="42"/>
      <c r="BV13" s="137"/>
      <c r="BW13" s="140">
        <v>4.88</v>
      </c>
      <c r="BX13" s="140">
        <v>3.786666666666667</v>
      </c>
      <c r="BY13" s="141"/>
      <c r="BZ13" s="140">
        <v>2.0270270270270268</v>
      </c>
      <c r="CA13" s="140">
        <v>1.444866920152091</v>
      </c>
      <c r="CB13" s="140">
        <v>1.03921568627451</v>
      </c>
      <c r="CC13" s="141"/>
      <c r="CD13" s="140">
        <v>0.746268656716418</v>
      </c>
      <c r="CE13" s="141"/>
      <c r="CF13" s="141"/>
      <c r="CG13" s="141"/>
      <c r="CH13" s="141"/>
      <c r="CI13" s="140">
        <v>0.554098360655738</v>
      </c>
      <c r="CJ13" s="140">
        <v>0.505494505494505</v>
      </c>
      <c r="CK13" s="140">
        <v>0.578571428571429</v>
      </c>
      <c r="CL13" s="140">
        <v>0.881344984853365</v>
      </c>
      <c r="CM13" s="140">
        <v>1.5905930200016352</v>
      </c>
      <c r="CN13" s="42"/>
      <c r="CO13" s="42"/>
      <c r="CQ13" s="42"/>
      <c r="CR13" s="42"/>
      <c r="CS13" s="42"/>
      <c r="CT13" s="42"/>
      <c r="CU13" s="42"/>
      <c r="CV13" s="42"/>
      <c r="CW13" s="42"/>
      <c r="CX13" s="42"/>
      <c r="CY13" s="42"/>
    </row>
    <row r="14" spans="1:103" ht="13.5">
      <c r="A14" s="42" t="s">
        <v>783</v>
      </c>
      <c r="B14" s="28">
        <v>-35.22</v>
      </c>
      <c r="C14" s="28">
        <v>-70.57</v>
      </c>
      <c r="D14" s="42">
        <v>0.009</v>
      </c>
      <c r="E14" s="42">
        <v>0.1</v>
      </c>
      <c r="F14" s="42" t="s">
        <v>795</v>
      </c>
      <c r="G14" s="42">
        <v>52.55</v>
      </c>
      <c r="H14" s="42">
        <v>0.91</v>
      </c>
      <c r="I14" s="42">
        <v>17.36</v>
      </c>
      <c r="J14" s="42"/>
      <c r="K14" s="19">
        <v>8.21</v>
      </c>
      <c r="L14" s="42"/>
      <c r="M14" s="42">
        <v>0.15</v>
      </c>
      <c r="N14" s="42">
        <v>6.8</v>
      </c>
      <c r="O14" s="42">
        <v>8.72</v>
      </c>
      <c r="P14" s="42">
        <v>3.33</v>
      </c>
      <c r="Q14" s="42">
        <v>0.97</v>
      </c>
      <c r="R14" s="42">
        <v>0.2</v>
      </c>
      <c r="S14" s="42"/>
      <c r="T14" s="42"/>
      <c r="U14" s="19">
        <v>99.2</v>
      </c>
      <c r="V14" s="42">
        <v>19.1</v>
      </c>
      <c r="W14" s="42">
        <v>260</v>
      </c>
      <c r="X14" s="42">
        <v>4.1</v>
      </c>
      <c r="Y14" s="42">
        <v>478</v>
      </c>
      <c r="Z14" s="42">
        <v>110</v>
      </c>
      <c r="AA14" s="42">
        <v>12.4</v>
      </c>
      <c r="AB14" s="42">
        <v>30.5</v>
      </c>
      <c r="AC14" s="42"/>
      <c r="AD14" s="42">
        <v>16.5</v>
      </c>
      <c r="AE14" s="42">
        <v>3.5</v>
      </c>
      <c r="AF14" s="42">
        <v>1.09</v>
      </c>
      <c r="AG14" s="42"/>
      <c r="AH14" s="42">
        <v>0.47</v>
      </c>
      <c r="AI14" s="42"/>
      <c r="AJ14" s="42"/>
      <c r="AK14" s="42"/>
      <c r="AL14" s="42"/>
      <c r="AM14" s="42">
        <v>1.57</v>
      </c>
      <c r="AN14" s="42">
        <v>0.24</v>
      </c>
      <c r="AO14" s="42">
        <v>16.5</v>
      </c>
      <c r="AP14" s="42">
        <v>27.4</v>
      </c>
      <c r="AQ14" s="42">
        <v>89</v>
      </c>
      <c r="AR14" s="42">
        <v>209</v>
      </c>
      <c r="AS14" s="42">
        <v>36</v>
      </c>
      <c r="AT14" s="42">
        <v>195</v>
      </c>
      <c r="AU14" s="42"/>
      <c r="AV14" s="42">
        <v>86</v>
      </c>
      <c r="AW14" s="42"/>
      <c r="AX14" s="42">
        <v>0.8</v>
      </c>
      <c r="AY14" s="42">
        <v>1.94</v>
      </c>
      <c r="AZ14" s="42"/>
      <c r="BA14" s="42">
        <v>0.21</v>
      </c>
      <c r="BB14" s="42">
        <v>2.8</v>
      </c>
      <c r="BC14" s="137">
        <v>28.96969696969697</v>
      </c>
      <c r="BD14" s="137">
        <v>4.345454545454546</v>
      </c>
      <c r="BE14" s="137">
        <v>2.363636363636364</v>
      </c>
      <c r="BF14" s="138">
        <v>0.0372727272727273</v>
      </c>
      <c r="BG14" s="42">
        <v>0.248484848484848</v>
      </c>
      <c r="BH14" s="42">
        <v>0.0176363636363636</v>
      </c>
      <c r="BI14" s="137">
        <v>7.116788321167884</v>
      </c>
      <c r="BJ14" s="42">
        <v>11.81818181818182</v>
      </c>
      <c r="BK14" s="137">
        <v>1.9600560065941153</v>
      </c>
      <c r="BL14" s="139">
        <v>1.289316106902381</v>
      </c>
      <c r="BM14" s="139">
        <v>19.076923076923077</v>
      </c>
      <c r="BN14" s="137">
        <v>1.2073529411764712</v>
      </c>
      <c r="BO14" s="137">
        <v>64.8577665800784</v>
      </c>
      <c r="BP14" s="42"/>
      <c r="BQ14" s="42"/>
      <c r="BR14" s="42"/>
      <c r="BS14" s="42"/>
      <c r="BT14" s="42"/>
      <c r="BU14" s="42"/>
      <c r="BV14" s="137"/>
      <c r="BW14" s="140">
        <v>4.96</v>
      </c>
      <c r="BX14" s="140">
        <v>4.066666666666666</v>
      </c>
      <c r="BY14" s="141"/>
      <c r="BZ14" s="140">
        <v>2.22972972972973</v>
      </c>
      <c r="CA14" s="140">
        <v>1.3307984790874519</v>
      </c>
      <c r="CB14" s="140">
        <v>1.068627450980392</v>
      </c>
      <c r="CC14" s="141"/>
      <c r="CD14" s="140">
        <v>0.701492537313433</v>
      </c>
      <c r="CE14" s="141"/>
      <c r="CF14" s="141"/>
      <c r="CG14" s="141"/>
      <c r="CH14" s="141"/>
      <c r="CI14" s="140">
        <v>0.514754098360656</v>
      </c>
      <c r="CJ14" s="140">
        <v>0.527472527472527</v>
      </c>
      <c r="CK14" s="140">
        <v>0.589285714285714</v>
      </c>
      <c r="CL14" s="140">
        <v>1.0089468624107412</v>
      </c>
      <c r="CM14" s="140">
        <v>1.9600560065941153</v>
      </c>
      <c r="CN14" s="42"/>
      <c r="CO14" s="42"/>
      <c r="CQ14" s="42"/>
      <c r="CR14" s="42"/>
      <c r="CS14" s="42"/>
      <c r="CT14" s="42"/>
      <c r="CU14" s="42"/>
      <c r="CV14" s="42"/>
      <c r="CW14" s="42"/>
      <c r="CX14" s="42"/>
      <c r="CY14" s="42"/>
    </row>
    <row r="15" spans="1:103" ht="13.5">
      <c r="A15" s="42" t="s">
        <v>783</v>
      </c>
      <c r="B15" s="28">
        <v>-35.22</v>
      </c>
      <c r="C15" s="28">
        <v>-70.57</v>
      </c>
      <c r="D15" s="42">
        <v>0.009</v>
      </c>
      <c r="E15" s="42">
        <v>0.1</v>
      </c>
      <c r="F15" s="42" t="s">
        <v>796</v>
      </c>
      <c r="G15" s="42">
        <v>54.06</v>
      </c>
      <c r="H15" s="42">
        <v>0.9</v>
      </c>
      <c r="I15" s="42">
        <v>18.31</v>
      </c>
      <c r="J15" s="42"/>
      <c r="K15" s="19">
        <v>7.46</v>
      </c>
      <c r="L15" s="42"/>
      <c r="M15" s="42">
        <v>0.14</v>
      </c>
      <c r="N15" s="42">
        <v>5.08</v>
      </c>
      <c r="O15" s="42">
        <v>8.47</v>
      </c>
      <c r="P15" s="42">
        <v>3.55</v>
      </c>
      <c r="Q15" s="42">
        <v>1.22</v>
      </c>
      <c r="R15" s="42">
        <v>0.21</v>
      </c>
      <c r="S15" s="42"/>
      <c r="T15" s="42"/>
      <c r="U15" s="19">
        <v>99.4</v>
      </c>
      <c r="V15" s="42">
        <v>30.5</v>
      </c>
      <c r="W15" s="42">
        <v>330</v>
      </c>
      <c r="X15" s="42">
        <v>3.8</v>
      </c>
      <c r="Y15" s="42">
        <v>513</v>
      </c>
      <c r="Z15" s="42">
        <v>123</v>
      </c>
      <c r="AA15" s="42">
        <v>14.3</v>
      </c>
      <c r="AB15" s="42">
        <v>34.1</v>
      </c>
      <c r="AC15" s="42"/>
      <c r="AD15" s="42">
        <v>19.3</v>
      </c>
      <c r="AE15" s="42">
        <v>3.85</v>
      </c>
      <c r="AF15" s="42">
        <v>1.11</v>
      </c>
      <c r="AG15" s="42"/>
      <c r="AH15" s="42">
        <v>0.56</v>
      </c>
      <c r="AI15" s="42"/>
      <c r="AJ15" s="42"/>
      <c r="AK15" s="42"/>
      <c r="AL15" s="42"/>
      <c r="AM15" s="42">
        <v>1.7</v>
      </c>
      <c r="AN15" s="42">
        <v>0.27</v>
      </c>
      <c r="AO15" s="42">
        <v>17.6</v>
      </c>
      <c r="AP15" s="42">
        <v>23.8</v>
      </c>
      <c r="AQ15" s="42">
        <v>34</v>
      </c>
      <c r="AR15" s="42">
        <v>77</v>
      </c>
      <c r="AS15" s="42">
        <v>28.4</v>
      </c>
      <c r="AT15" s="42">
        <v>183</v>
      </c>
      <c r="AU15" s="42"/>
      <c r="AV15" s="42">
        <v>86</v>
      </c>
      <c r="AW15" s="42"/>
      <c r="AX15" s="42">
        <v>1.23</v>
      </c>
      <c r="AY15" s="42">
        <v>2.83</v>
      </c>
      <c r="AZ15" s="42"/>
      <c r="BA15" s="42">
        <v>0.2</v>
      </c>
      <c r="BB15" s="42">
        <v>2.94</v>
      </c>
      <c r="BC15" s="137">
        <v>29.147727272727263</v>
      </c>
      <c r="BD15" s="137">
        <v>4.170731707317072</v>
      </c>
      <c r="BE15" s="137">
        <v>2.682926829268293</v>
      </c>
      <c r="BF15" s="138">
        <v>0.0308943089430894</v>
      </c>
      <c r="BG15" s="42">
        <v>0.215909090909091</v>
      </c>
      <c r="BH15" s="42">
        <v>0.0230081300813008</v>
      </c>
      <c r="BI15" s="137">
        <v>7.6890756302521</v>
      </c>
      <c r="BJ15" s="42">
        <v>10.397727272727272</v>
      </c>
      <c r="BK15" s="137">
        <v>1.6632565244686535</v>
      </c>
      <c r="BL15" s="139">
        <v>1.2321416775409568</v>
      </c>
      <c r="BM15" s="139">
        <v>20.34444444444444</v>
      </c>
      <c r="BN15" s="137">
        <v>1.4685039370078738</v>
      </c>
      <c r="BO15" s="137">
        <v>60.2760170110291</v>
      </c>
      <c r="BP15" s="42"/>
      <c r="BQ15" s="42"/>
      <c r="BR15" s="42"/>
      <c r="BS15" s="42"/>
      <c r="BT15" s="42"/>
      <c r="BU15" s="42"/>
      <c r="BV15" s="137"/>
      <c r="BW15" s="140">
        <v>5.72</v>
      </c>
      <c r="BX15" s="140">
        <v>4.546666666666667</v>
      </c>
      <c r="BY15" s="141"/>
      <c r="BZ15" s="140">
        <v>2.608108108108108</v>
      </c>
      <c r="CA15" s="140">
        <v>1.463878326996198</v>
      </c>
      <c r="CB15" s="140">
        <v>1.088235294117647</v>
      </c>
      <c r="CC15" s="141"/>
      <c r="CD15" s="140">
        <v>0.835820895522388</v>
      </c>
      <c r="CE15" s="141"/>
      <c r="CF15" s="141"/>
      <c r="CG15" s="141"/>
      <c r="CH15" s="141"/>
      <c r="CI15" s="140">
        <v>0.557377049180328</v>
      </c>
      <c r="CJ15" s="140">
        <v>0.593406593406593</v>
      </c>
      <c r="CK15" s="140">
        <v>0.628571428571429</v>
      </c>
      <c r="CL15" s="140">
        <v>0.927061013638266</v>
      </c>
      <c r="CM15" s="140">
        <v>1.6632565244686535</v>
      </c>
      <c r="CN15" s="42"/>
      <c r="CO15" s="42"/>
      <c r="CQ15" s="42"/>
      <c r="CR15" s="42"/>
      <c r="CS15" s="42"/>
      <c r="CT15" s="42"/>
      <c r="CU15" s="42"/>
      <c r="CV15" s="42"/>
      <c r="CW15" s="42"/>
      <c r="CX15" s="42"/>
      <c r="CY15" s="42"/>
    </row>
    <row r="16" spans="1:103" ht="13.5">
      <c r="A16" s="42" t="s">
        <v>783</v>
      </c>
      <c r="B16" s="28">
        <v>-35.22</v>
      </c>
      <c r="C16" s="28">
        <v>-70.57</v>
      </c>
      <c r="D16" s="42">
        <v>0.009</v>
      </c>
      <c r="E16" s="42">
        <v>0.1</v>
      </c>
      <c r="F16" s="42" t="s">
        <v>797</v>
      </c>
      <c r="G16" s="42">
        <v>53.98</v>
      </c>
      <c r="H16" s="42">
        <v>0.92</v>
      </c>
      <c r="I16" s="42">
        <v>18.23</v>
      </c>
      <c r="J16" s="42"/>
      <c r="K16" s="19">
        <v>7.59</v>
      </c>
      <c r="L16" s="42"/>
      <c r="M16" s="42">
        <v>0.14</v>
      </c>
      <c r="N16" s="42">
        <v>5.08</v>
      </c>
      <c r="O16" s="42">
        <v>8.46</v>
      </c>
      <c r="P16" s="42">
        <v>3.55</v>
      </c>
      <c r="Q16" s="42">
        <v>1.21</v>
      </c>
      <c r="R16" s="42">
        <v>0.22</v>
      </c>
      <c r="S16" s="42"/>
      <c r="T16" s="42"/>
      <c r="U16" s="19">
        <v>99.38</v>
      </c>
      <c r="V16" s="42">
        <v>29.4</v>
      </c>
      <c r="W16" s="42">
        <v>290</v>
      </c>
      <c r="X16" s="42">
        <v>3.8</v>
      </c>
      <c r="Y16" s="42">
        <v>518</v>
      </c>
      <c r="Z16" s="42">
        <v>120</v>
      </c>
      <c r="AA16" s="42">
        <v>13.9</v>
      </c>
      <c r="AB16" s="42">
        <v>32.8</v>
      </c>
      <c r="AC16" s="42"/>
      <c r="AD16" s="42">
        <v>17.9</v>
      </c>
      <c r="AE16" s="42">
        <v>3.73</v>
      </c>
      <c r="AF16" s="42">
        <v>1.12</v>
      </c>
      <c r="AG16" s="42"/>
      <c r="AH16" s="42">
        <v>0.48</v>
      </c>
      <c r="AI16" s="42"/>
      <c r="AJ16" s="42"/>
      <c r="AK16" s="42"/>
      <c r="AL16" s="42"/>
      <c r="AM16" s="42">
        <v>1.62</v>
      </c>
      <c r="AN16" s="42">
        <v>0.25</v>
      </c>
      <c r="AO16" s="42">
        <v>17.9</v>
      </c>
      <c r="AP16" s="42">
        <v>24.1</v>
      </c>
      <c r="AQ16" s="42">
        <v>31</v>
      </c>
      <c r="AR16" s="42">
        <v>81</v>
      </c>
      <c r="AS16" s="42">
        <v>28.6</v>
      </c>
      <c r="AT16" s="42">
        <v>175</v>
      </c>
      <c r="AU16" s="42"/>
      <c r="AV16" s="42">
        <v>83.9</v>
      </c>
      <c r="AW16" s="42"/>
      <c r="AX16" s="42">
        <v>1.16</v>
      </c>
      <c r="AY16" s="42">
        <v>2.74</v>
      </c>
      <c r="AZ16" s="42"/>
      <c r="BA16" s="42">
        <v>0.24</v>
      </c>
      <c r="BB16" s="42">
        <v>2.99</v>
      </c>
      <c r="BC16" s="137">
        <v>28.938547486033517</v>
      </c>
      <c r="BD16" s="137">
        <v>4.316666666666666</v>
      </c>
      <c r="BE16" s="137">
        <v>2.4166666666666656</v>
      </c>
      <c r="BF16" s="138">
        <v>0.0316666666666667</v>
      </c>
      <c r="BG16" s="42">
        <v>0.212290502793296</v>
      </c>
      <c r="BH16" s="42">
        <v>0.0228333333333333</v>
      </c>
      <c r="BI16" s="137">
        <v>7.261410788381743</v>
      </c>
      <c r="BJ16" s="42">
        <v>9.77653631284916</v>
      </c>
      <c r="BK16" s="137">
        <v>1.8543958264718854</v>
      </c>
      <c r="BL16" s="139">
        <v>1.2359576576252538</v>
      </c>
      <c r="BM16" s="139">
        <v>19.815217391304348</v>
      </c>
      <c r="BN16" s="137">
        <v>1.4940944881889757</v>
      </c>
      <c r="BO16" s="137">
        <v>59.86163026877234</v>
      </c>
      <c r="BP16" s="42"/>
      <c r="BQ16" s="42"/>
      <c r="BR16" s="42"/>
      <c r="BS16" s="42"/>
      <c r="BT16" s="42"/>
      <c r="BU16" s="42"/>
      <c r="BV16" s="137"/>
      <c r="BW16" s="140">
        <v>5.56</v>
      </c>
      <c r="BX16" s="140">
        <v>4.373333333333334</v>
      </c>
      <c r="BY16" s="141"/>
      <c r="BZ16" s="140">
        <v>2.418918918918918</v>
      </c>
      <c r="CA16" s="140">
        <v>1.418250950570342</v>
      </c>
      <c r="CB16" s="140">
        <v>1.098039215686275</v>
      </c>
      <c r="CC16" s="141"/>
      <c r="CD16" s="140">
        <v>0.716417910447761</v>
      </c>
      <c r="CE16" s="141"/>
      <c r="CF16" s="141"/>
      <c r="CG16" s="141"/>
      <c r="CH16" s="141"/>
      <c r="CI16" s="140">
        <v>0.531147540983607</v>
      </c>
      <c r="CJ16" s="140">
        <v>0.549450549450549</v>
      </c>
      <c r="CK16" s="140">
        <v>0.639285714285714</v>
      </c>
      <c r="CL16" s="140">
        <v>0.984957783240805</v>
      </c>
      <c r="CM16" s="140">
        <v>1.8543958264718854</v>
      </c>
      <c r="CN16" s="42"/>
      <c r="CO16" s="42"/>
      <c r="CQ16" s="42"/>
      <c r="CR16" s="42"/>
      <c r="CS16" s="42"/>
      <c r="CT16" s="42"/>
      <c r="CU16" s="42"/>
      <c r="CV16" s="42"/>
      <c r="CW16" s="42"/>
      <c r="CX16" s="42"/>
      <c r="CY16" s="42"/>
    </row>
    <row r="17" spans="1:103" ht="13.5">
      <c r="A17" s="42" t="s">
        <v>783</v>
      </c>
      <c r="B17" s="28">
        <v>-35.22</v>
      </c>
      <c r="C17" s="28">
        <v>-70.57</v>
      </c>
      <c r="D17" s="42">
        <v>0.009</v>
      </c>
      <c r="E17" s="42">
        <v>0.1</v>
      </c>
      <c r="F17" s="42" t="s">
        <v>798</v>
      </c>
      <c r="G17" s="42">
        <v>54.22</v>
      </c>
      <c r="H17" s="42">
        <v>0.93</v>
      </c>
      <c r="I17" s="42">
        <v>18.22</v>
      </c>
      <c r="J17" s="42"/>
      <c r="K17" s="19">
        <v>7.62</v>
      </c>
      <c r="L17" s="42"/>
      <c r="M17" s="42">
        <v>0.14</v>
      </c>
      <c r="N17" s="42">
        <v>5.01</v>
      </c>
      <c r="O17" s="42">
        <v>8.52</v>
      </c>
      <c r="P17" s="42">
        <v>3.6</v>
      </c>
      <c r="Q17" s="42">
        <v>1.21</v>
      </c>
      <c r="R17" s="42">
        <v>0.22</v>
      </c>
      <c r="S17" s="42"/>
      <c r="T17" s="42"/>
      <c r="U17" s="19">
        <v>99.69</v>
      </c>
      <c r="V17" s="42">
        <v>28.6</v>
      </c>
      <c r="W17" s="42">
        <v>280</v>
      </c>
      <c r="X17" s="42">
        <v>3.7</v>
      </c>
      <c r="Y17" s="42">
        <v>511</v>
      </c>
      <c r="Z17" s="42">
        <v>122</v>
      </c>
      <c r="AA17" s="42">
        <v>13.8</v>
      </c>
      <c r="AB17" s="42">
        <v>32.9</v>
      </c>
      <c r="AC17" s="42"/>
      <c r="AD17" s="42">
        <v>18</v>
      </c>
      <c r="AE17" s="42">
        <v>3.76</v>
      </c>
      <c r="AF17" s="42">
        <v>1.11</v>
      </c>
      <c r="AG17" s="42"/>
      <c r="AH17" s="42">
        <v>0.44</v>
      </c>
      <c r="AI17" s="42"/>
      <c r="AJ17" s="42"/>
      <c r="AK17" s="42"/>
      <c r="AL17" s="42"/>
      <c r="AM17" s="42">
        <v>1.65</v>
      </c>
      <c r="AN17" s="42">
        <v>0.25</v>
      </c>
      <c r="AO17" s="42">
        <v>17.9</v>
      </c>
      <c r="AP17" s="42">
        <v>25.1</v>
      </c>
      <c r="AQ17" s="42">
        <v>28</v>
      </c>
      <c r="AR17" s="42">
        <v>75</v>
      </c>
      <c r="AS17" s="42">
        <v>28.1</v>
      </c>
      <c r="AT17" s="42">
        <v>185</v>
      </c>
      <c r="AU17" s="42"/>
      <c r="AV17" s="42">
        <v>88</v>
      </c>
      <c r="AW17" s="42"/>
      <c r="AX17" s="42">
        <v>1.27</v>
      </c>
      <c r="AY17" s="42">
        <v>2.58</v>
      </c>
      <c r="AZ17" s="42"/>
      <c r="BA17" s="42">
        <v>0.2</v>
      </c>
      <c r="BB17" s="42">
        <v>2.82</v>
      </c>
      <c r="BC17" s="137">
        <v>28.547486033519547</v>
      </c>
      <c r="BD17" s="137">
        <v>4.188524590163935</v>
      </c>
      <c r="BE17" s="137">
        <v>2.295081967213115</v>
      </c>
      <c r="BF17" s="138">
        <v>0.030327868852459</v>
      </c>
      <c r="BG17" s="42">
        <v>0.206703910614525</v>
      </c>
      <c r="BH17" s="42">
        <v>0.0211475409836066</v>
      </c>
      <c r="BI17" s="137">
        <v>7.3705179282868505</v>
      </c>
      <c r="BJ17" s="42">
        <v>10.335195530726264</v>
      </c>
      <c r="BK17" s="137">
        <v>1.827483383026035</v>
      </c>
      <c r="BL17" s="139">
        <v>1.2471379037047292</v>
      </c>
      <c r="BM17" s="139">
        <v>19.591397849462357</v>
      </c>
      <c r="BN17" s="137">
        <v>1.520958083832335</v>
      </c>
      <c r="BO17" s="137">
        <v>59.43271512689917</v>
      </c>
      <c r="BP17" s="42"/>
      <c r="BQ17" s="42"/>
      <c r="BR17" s="42"/>
      <c r="BS17" s="42"/>
      <c r="BT17" s="42"/>
      <c r="BU17" s="42"/>
      <c r="BV17" s="137"/>
      <c r="BW17" s="140">
        <v>5.52</v>
      </c>
      <c r="BX17" s="140">
        <v>4.386666666666667</v>
      </c>
      <c r="BY17" s="141"/>
      <c r="BZ17" s="140">
        <v>2.432432432432432</v>
      </c>
      <c r="CA17" s="140">
        <v>1.429657794676806</v>
      </c>
      <c r="CB17" s="140">
        <v>1.088235294117647</v>
      </c>
      <c r="CC17" s="141"/>
      <c r="CD17" s="140">
        <v>0.656716417910448</v>
      </c>
      <c r="CE17" s="141"/>
      <c r="CF17" s="141"/>
      <c r="CG17" s="141"/>
      <c r="CH17" s="141"/>
      <c r="CI17" s="140">
        <v>0.540983606557377</v>
      </c>
      <c r="CJ17" s="140">
        <v>0.549450549450549</v>
      </c>
      <c r="CK17" s="140">
        <v>0.639285714285714</v>
      </c>
      <c r="CL17" s="140">
        <v>0.988638551473101</v>
      </c>
      <c r="CM17" s="140">
        <v>1.827483383026035</v>
      </c>
      <c r="CN17" s="42"/>
      <c r="CO17" s="42"/>
      <c r="CQ17" s="42"/>
      <c r="CR17" s="42"/>
      <c r="CS17" s="42"/>
      <c r="CT17" s="42"/>
      <c r="CU17" s="42"/>
      <c r="CV17" s="42"/>
      <c r="CW17" s="42"/>
      <c r="CX17" s="42"/>
      <c r="CY17" s="42"/>
    </row>
    <row r="18" spans="1:103" ht="13.5">
      <c r="A18" s="42" t="s">
        <v>783</v>
      </c>
      <c r="B18" s="28">
        <v>-35.22</v>
      </c>
      <c r="C18" s="28">
        <v>-70.57</v>
      </c>
      <c r="D18" s="42">
        <v>0.009</v>
      </c>
      <c r="E18" s="42">
        <v>0.1</v>
      </c>
      <c r="F18" s="42" t="s">
        <v>799</v>
      </c>
      <c r="G18" s="42">
        <v>52.16</v>
      </c>
      <c r="H18" s="42">
        <v>0.86</v>
      </c>
      <c r="I18" s="42">
        <v>16.22</v>
      </c>
      <c r="J18" s="42"/>
      <c r="K18" s="19">
        <v>8.65</v>
      </c>
      <c r="L18" s="42"/>
      <c r="M18" s="42">
        <v>0.15</v>
      </c>
      <c r="N18" s="42">
        <v>8.7</v>
      </c>
      <c r="O18" s="42">
        <v>7.75</v>
      </c>
      <c r="P18" s="42">
        <v>3.34</v>
      </c>
      <c r="Q18" s="42">
        <v>1.07</v>
      </c>
      <c r="R18" s="42">
        <v>0.21</v>
      </c>
      <c r="S18" s="42"/>
      <c r="T18" s="42"/>
      <c r="U18" s="19">
        <v>99.11</v>
      </c>
      <c r="V18" s="42">
        <v>23.9</v>
      </c>
      <c r="W18" s="42">
        <v>321</v>
      </c>
      <c r="X18" s="42">
        <v>4</v>
      </c>
      <c r="Y18" s="42">
        <v>455</v>
      </c>
      <c r="Z18" s="42">
        <v>126</v>
      </c>
      <c r="AA18" s="42">
        <v>12.8</v>
      </c>
      <c r="AB18" s="42">
        <v>30.6</v>
      </c>
      <c r="AC18" s="42"/>
      <c r="AD18" s="42">
        <v>16.6</v>
      </c>
      <c r="AE18" s="42">
        <v>3.6</v>
      </c>
      <c r="AF18" s="42">
        <v>1.04</v>
      </c>
      <c r="AG18" s="42"/>
      <c r="AH18" s="42">
        <v>0.42</v>
      </c>
      <c r="AI18" s="42"/>
      <c r="AJ18" s="42"/>
      <c r="AK18" s="42"/>
      <c r="AL18" s="42"/>
      <c r="AM18" s="42">
        <v>1.6</v>
      </c>
      <c r="AN18" s="42">
        <v>0.25</v>
      </c>
      <c r="AO18" s="42">
        <v>16.1</v>
      </c>
      <c r="AP18" s="42">
        <v>24.1</v>
      </c>
      <c r="AQ18" s="42">
        <v>145</v>
      </c>
      <c r="AR18" s="42">
        <v>293</v>
      </c>
      <c r="AS18" s="42">
        <v>46</v>
      </c>
      <c r="AT18" s="42">
        <v>197</v>
      </c>
      <c r="AU18" s="42"/>
      <c r="AV18" s="42">
        <v>88</v>
      </c>
      <c r="AW18" s="42"/>
      <c r="AX18" s="42">
        <v>1.05</v>
      </c>
      <c r="AY18" s="42">
        <v>2.1</v>
      </c>
      <c r="AZ18" s="42"/>
      <c r="BA18" s="42">
        <v>0.2</v>
      </c>
      <c r="BB18" s="42">
        <v>2.9</v>
      </c>
      <c r="BC18" s="137">
        <v>28.260869565217387</v>
      </c>
      <c r="BD18" s="137">
        <v>3.611111111111111</v>
      </c>
      <c r="BE18" s="137">
        <v>2.5476190476190474</v>
      </c>
      <c r="BF18" s="138">
        <v>0.0317460317460317</v>
      </c>
      <c r="BG18" s="42">
        <v>0.248447204968944</v>
      </c>
      <c r="BH18" s="42">
        <v>0.0166666666666667</v>
      </c>
      <c r="BI18" s="137">
        <v>8.174273858921161</v>
      </c>
      <c r="BJ18" s="42">
        <v>12.2360248447205</v>
      </c>
      <c r="BK18" s="137">
        <v>1.833972512967175</v>
      </c>
      <c r="BL18" s="139">
        <v>1.2788902434518</v>
      </c>
      <c r="BM18" s="139">
        <v>18.860465116279073</v>
      </c>
      <c r="BN18" s="137">
        <v>0.994252873563219</v>
      </c>
      <c r="BO18" s="137">
        <v>69.14670901391837</v>
      </c>
      <c r="BP18" s="42"/>
      <c r="BQ18" s="42"/>
      <c r="BR18" s="42"/>
      <c r="BS18" s="42"/>
      <c r="BT18" s="42"/>
      <c r="BU18" s="42"/>
      <c r="BV18" s="137"/>
      <c r="BW18" s="140">
        <v>5.12</v>
      </c>
      <c r="BX18" s="140">
        <v>4.08</v>
      </c>
      <c r="BY18" s="141"/>
      <c r="BZ18" s="140">
        <v>2.243243243243243</v>
      </c>
      <c r="CA18" s="140">
        <v>1.3688212927756647</v>
      </c>
      <c r="CB18" s="140">
        <v>1.019607843137255</v>
      </c>
      <c r="CC18" s="141"/>
      <c r="CD18" s="140">
        <v>0.626865671641791</v>
      </c>
      <c r="CE18" s="141"/>
      <c r="CF18" s="141"/>
      <c r="CG18" s="141"/>
      <c r="CH18" s="141"/>
      <c r="CI18" s="140">
        <v>0.524590163934426</v>
      </c>
      <c r="CJ18" s="140">
        <v>0.549450549450549</v>
      </c>
      <c r="CK18" s="140">
        <v>0.575</v>
      </c>
      <c r="CL18" s="140">
        <v>0.962083941228682</v>
      </c>
      <c r="CM18" s="140">
        <v>1.833972512967175</v>
      </c>
      <c r="CN18" s="42"/>
      <c r="CO18" s="42"/>
      <c r="CQ18" s="42"/>
      <c r="CR18" s="42"/>
      <c r="CS18" s="42"/>
      <c r="CT18" s="42"/>
      <c r="CU18" s="42"/>
      <c r="CV18" s="42"/>
      <c r="CW18" s="42"/>
      <c r="CX18" s="42"/>
      <c r="CY18" s="42"/>
    </row>
    <row r="19" spans="1:103" ht="13.5">
      <c r="A19" s="42" t="s">
        <v>783</v>
      </c>
      <c r="B19" s="28">
        <v>-35.22</v>
      </c>
      <c r="C19" s="28">
        <v>-70.57</v>
      </c>
      <c r="D19" s="42">
        <v>0.009</v>
      </c>
      <c r="E19" s="42">
        <v>0.1</v>
      </c>
      <c r="F19" s="42" t="s">
        <v>800</v>
      </c>
      <c r="G19" s="42">
        <v>52.57</v>
      </c>
      <c r="H19" s="42">
        <v>0.89</v>
      </c>
      <c r="I19" s="42">
        <v>16.66</v>
      </c>
      <c r="J19" s="42"/>
      <c r="K19" s="19">
        <v>8.34</v>
      </c>
      <c r="L19" s="42"/>
      <c r="M19" s="42">
        <v>0.15</v>
      </c>
      <c r="N19" s="42">
        <v>7.56</v>
      </c>
      <c r="O19" s="42">
        <v>8.14</v>
      </c>
      <c r="P19" s="42">
        <v>3.26</v>
      </c>
      <c r="Q19" s="42">
        <v>1.1</v>
      </c>
      <c r="R19" s="42">
        <v>0.21</v>
      </c>
      <c r="S19" s="42"/>
      <c r="T19" s="42"/>
      <c r="U19" s="19">
        <v>98.88</v>
      </c>
      <c r="V19" s="42">
        <v>24.5</v>
      </c>
      <c r="W19" s="42">
        <v>260</v>
      </c>
      <c r="X19" s="42">
        <v>3.5</v>
      </c>
      <c r="Y19" s="42">
        <v>470</v>
      </c>
      <c r="Z19" s="42">
        <v>116</v>
      </c>
      <c r="AA19" s="42">
        <v>13.1</v>
      </c>
      <c r="AB19" s="42">
        <v>31.7</v>
      </c>
      <c r="AC19" s="42"/>
      <c r="AD19" s="42">
        <v>17.4</v>
      </c>
      <c r="AE19" s="42">
        <v>3.7</v>
      </c>
      <c r="AF19" s="42">
        <v>1.07</v>
      </c>
      <c r="AG19" s="42"/>
      <c r="AH19" s="42">
        <v>0.45</v>
      </c>
      <c r="AI19" s="42"/>
      <c r="AJ19" s="42"/>
      <c r="AK19" s="42"/>
      <c r="AL19" s="42"/>
      <c r="AM19" s="42">
        <v>1.58</v>
      </c>
      <c r="AN19" s="42">
        <v>0.28</v>
      </c>
      <c r="AO19" s="42">
        <v>16.3</v>
      </c>
      <c r="AP19" s="42">
        <v>24.8</v>
      </c>
      <c r="AQ19" s="42">
        <v>125</v>
      </c>
      <c r="AR19" s="42">
        <v>250</v>
      </c>
      <c r="AS19" s="42">
        <v>40</v>
      </c>
      <c r="AT19" s="42">
        <v>186</v>
      </c>
      <c r="AU19" s="42"/>
      <c r="AV19" s="42">
        <v>94</v>
      </c>
      <c r="AW19" s="42"/>
      <c r="AX19" s="42">
        <v>1</v>
      </c>
      <c r="AY19" s="42">
        <v>2.11</v>
      </c>
      <c r="AZ19" s="42"/>
      <c r="BA19" s="42">
        <v>0.2</v>
      </c>
      <c r="BB19" s="42">
        <v>2.7</v>
      </c>
      <c r="BC19" s="137">
        <v>28.834355828220865</v>
      </c>
      <c r="BD19" s="137">
        <v>4.051724137931035</v>
      </c>
      <c r="BE19" s="137">
        <v>2.241379310344827</v>
      </c>
      <c r="BF19" s="138">
        <v>0.0301724137931034</v>
      </c>
      <c r="BG19" s="42">
        <v>0.214723926380368</v>
      </c>
      <c r="BH19" s="42">
        <v>0.0181896551724138</v>
      </c>
      <c r="BI19" s="137">
        <v>7.5</v>
      </c>
      <c r="BJ19" s="42">
        <v>11.411042944785281</v>
      </c>
      <c r="BK19" s="137">
        <v>1.848061276114853</v>
      </c>
      <c r="BL19" s="139">
        <v>1.281725741028789</v>
      </c>
      <c r="BM19" s="139">
        <v>18.7191011235955</v>
      </c>
      <c r="BN19" s="137">
        <v>1.1031746031746028</v>
      </c>
      <c r="BO19" s="137">
        <v>66.8859510166175</v>
      </c>
      <c r="BP19" s="42"/>
      <c r="BQ19" s="42"/>
      <c r="BR19" s="42"/>
      <c r="BS19" s="42"/>
      <c r="BT19" s="42"/>
      <c r="BU19" s="42"/>
      <c r="BV19" s="137"/>
      <c r="BW19" s="140">
        <v>5.24</v>
      </c>
      <c r="BX19" s="140">
        <v>4.226666666666667</v>
      </c>
      <c r="BY19" s="141"/>
      <c r="BZ19" s="140">
        <v>2.3513513513513513</v>
      </c>
      <c r="CA19" s="140">
        <v>1.406844106463878</v>
      </c>
      <c r="CB19" s="140">
        <v>1.0490196078431369</v>
      </c>
      <c r="CC19" s="141"/>
      <c r="CD19" s="140">
        <v>0.671641791044776</v>
      </c>
      <c r="CE19" s="141"/>
      <c r="CF19" s="141"/>
      <c r="CG19" s="141"/>
      <c r="CH19" s="141"/>
      <c r="CI19" s="140">
        <v>0.518032786885246</v>
      </c>
      <c r="CJ19" s="140">
        <v>0.615384615384615</v>
      </c>
      <c r="CK19" s="140">
        <v>0.582142857142857</v>
      </c>
      <c r="CL19" s="140">
        <v>0.957356333200481</v>
      </c>
      <c r="CM19" s="140">
        <v>1.848061276114853</v>
      </c>
      <c r="CN19" s="42"/>
      <c r="CO19" s="42"/>
      <c r="CQ19" s="42"/>
      <c r="CR19" s="42"/>
      <c r="CS19" s="42"/>
      <c r="CT19" s="42"/>
      <c r="CU19" s="42"/>
      <c r="CV19" s="42"/>
      <c r="CW19" s="42"/>
      <c r="CX19" s="42"/>
      <c r="CY19" s="42"/>
    </row>
    <row r="20" spans="1:103" ht="13.5">
      <c r="A20" s="42" t="s">
        <v>783</v>
      </c>
      <c r="B20" s="28">
        <v>-35.22</v>
      </c>
      <c r="C20" s="28">
        <v>-70.57</v>
      </c>
      <c r="D20" s="42">
        <v>0.009</v>
      </c>
      <c r="E20" s="42">
        <v>0.1</v>
      </c>
      <c r="F20" s="42" t="s">
        <v>801</v>
      </c>
      <c r="G20" s="42">
        <v>53.09</v>
      </c>
      <c r="H20" s="42">
        <v>0.98</v>
      </c>
      <c r="I20" s="42">
        <v>18.87</v>
      </c>
      <c r="J20" s="42"/>
      <c r="K20" s="19">
        <v>7.66</v>
      </c>
      <c r="L20" s="42"/>
      <c r="M20" s="42">
        <v>0.14</v>
      </c>
      <c r="N20" s="42">
        <v>4.56</v>
      </c>
      <c r="O20" s="42">
        <v>8.86</v>
      </c>
      <c r="P20" s="42">
        <v>3.66</v>
      </c>
      <c r="Q20" s="42">
        <v>1.04</v>
      </c>
      <c r="R20" s="42">
        <v>0.23</v>
      </c>
      <c r="S20" s="42"/>
      <c r="T20" s="42"/>
      <c r="U20" s="19">
        <v>99.09</v>
      </c>
      <c r="V20" s="42">
        <v>20.4</v>
      </c>
      <c r="W20" s="42">
        <v>316</v>
      </c>
      <c r="X20" s="42">
        <v>4.2</v>
      </c>
      <c r="Y20" s="42">
        <v>589</v>
      </c>
      <c r="Z20" s="42">
        <v>110</v>
      </c>
      <c r="AA20" s="42">
        <v>13</v>
      </c>
      <c r="AB20" s="42">
        <v>31.7</v>
      </c>
      <c r="AC20" s="42"/>
      <c r="AD20" s="42">
        <v>17.2</v>
      </c>
      <c r="AE20" s="42">
        <v>4</v>
      </c>
      <c r="AF20" s="42">
        <v>1.15</v>
      </c>
      <c r="AG20" s="42"/>
      <c r="AH20" s="42">
        <v>0.48</v>
      </c>
      <c r="AI20" s="42"/>
      <c r="AJ20" s="42"/>
      <c r="AK20" s="42"/>
      <c r="AL20" s="42"/>
      <c r="AM20" s="42">
        <v>1.67</v>
      </c>
      <c r="AN20" s="42">
        <v>0.25</v>
      </c>
      <c r="AO20" s="42">
        <v>17.8</v>
      </c>
      <c r="AP20" s="42">
        <v>25.6</v>
      </c>
      <c r="AQ20" s="42">
        <v>36</v>
      </c>
      <c r="AR20" s="42">
        <v>77</v>
      </c>
      <c r="AS20" s="42">
        <v>26.5</v>
      </c>
      <c r="AT20" s="42">
        <v>205</v>
      </c>
      <c r="AU20" s="42"/>
      <c r="AV20" s="42">
        <v>81</v>
      </c>
      <c r="AW20" s="42"/>
      <c r="AX20" s="42">
        <v>0.76</v>
      </c>
      <c r="AY20" s="42">
        <v>1.96</v>
      </c>
      <c r="AZ20" s="42"/>
      <c r="BA20" s="42">
        <v>0.22</v>
      </c>
      <c r="BB20" s="42">
        <v>2.67</v>
      </c>
      <c r="BC20" s="137">
        <v>33.08988764044943</v>
      </c>
      <c r="BD20" s="137">
        <v>5.354545454545453</v>
      </c>
      <c r="BE20" s="137">
        <v>2.8727272727272726</v>
      </c>
      <c r="BF20" s="138">
        <v>0.0381818181818182</v>
      </c>
      <c r="BG20" s="42">
        <v>0.235955056179775</v>
      </c>
      <c r="BH20" s="42">
        <v>0.0178181818181818</v>
      </c>
      <c r="BI20" s="137">
        <v>8.0078125</v>
      </c>
      <c r="BJ20" s="42">
        <v>11.51685393258427</v>
      </c>
      <c r="BK20" s="137">
        <v>1.717625138339763</v>
      </c>
      <c r="BL20" s="139">
        <v>1.23241764527753</v>
      </c>
      <c r="BM20" s="139">
        <v>19.255102040816325</v>
      </c>
      <c r="BN20" s="137">
        <v>1.6798245614035092</v>
      </c>
      <c r="BO20" s="137">
        <v>57.01673527015099</v>
      </c>
      <c r="BP20" s="42"/>
      <c r="BQ20" s="42"/>
      <c r="BR20" s="42"/>
      <c r="BS20" s="42"/>
      <c r="BT20" s="42"/>
      <c r="BU20" s="42"/>
      <c r="BV20" s="137"/>
      <c r="BW20" s="140">
        <v>5.2</v>
      </c>
      <c r="BX20" s="140">
        <v>4.226666666666667</v>
      </c>
      <c r="BY20" s="141"/>
      <c r="BZ20" s="140">
        <v>2.324324324324324</v>
      </c>
      <c r="CA20" s="140">
        <v>1.5209125475285172</v>
      </c>
      <c r="CB20" s="140">
        <v>1.127450980392157</v>
      </c>
      <c r="CC20" s="141"/>
      <c r="CD20" s="140">
        <v>0.716417910447761</v>
      </c>
      <c r="CE20" s="141"/>
      <c r="CF20" s="141"/>
      <c r="CG20" s="141"/>
      <c r="CH20" s="141"/>
      <c r="CI20" s="140">
        <v>0.547540983606557</v>
      </c>
      <c r="CJ20" s="140">
        <v>0.549450549450549</v>
      </c>
      <c r="CK20" s="140">
        <v>0.635714285714286</v>
      </c>
      <c r="CL20" s="140">
        <v>0.940470157713903</v>
      </c>
      <c r="CM20" s="140">
        <v>1.717625138339763</v>
      </c>
      <c r="CN20" s="42"/>
      <c r="CO20" s="42"/>
      <c r="CQ20" s="42"/>
      <c r="CR20" s="42"/>
      <c r="CS20" s="42"/>
      <c r="CT20" s="42"/>
      <c r="CU20" s="42"/>
      <c r="CV20" s="42"/>
      <c r="CW20" s="42"/>
      <c r="CX20" s="42"/>
      <c r="CY20" s="42"/>
    </row>
    <row r="21" spans="1:103" ht="13.5">
      <c r="A21" s="42" t="s">
        <v>783</v>
      </c>
      <c r="B21" s="28">
        <v>-35.22</v>
      </c>
      <c r="C21" s="28">
        <v>-70.57</v>
      </c>
      <c r="D21" s="42">
        <v>0.009</v>
      </c>
      <c r="E21" s="42">
        <v>0.1</v>
      </c>
      <c r="F21" s="42" t="s">
        <v>802</v>
      </c>
      <c r="G21" s="42">
        <v>53.18</v>
      </c>
      <c r="H21" s="42">
        <v>0.98</v>
      </c>
      <c r="I21" s="42">
        <v>18.86</v>
      </c>
      <c r="J21" s="42"/>
      <c r="K21" s="19">
        <v>7.64</v>
      </c>
      <c r="L21" s="42"/>
      <c r="M21" s="42">
        <v>0.14</v>
      </c>
      <c r="N21" s="42">
        <v>4.59</v>
      </c>
      <c r="O21" s="42">
        <v>8.88</v>
      </c>
      <c r="P21" s="42">
        <v>3.57</v>
      </c>
      <c r="Q21" s="42">
        <v>1.02</v>
      </c>
      <c r="R21" s="42">
        <v>0.23</v>
      </c>
      <c r="S21" s="42"/>
      <c r="T21" s="42"/>
      <c r="U21" s="19">
        <v>99.09</v>
      </c>
      <c r="V21" s="42">
        <v>20.3</v>
      </c>
      <c r="W21" s="42">
        <v>322</v>
      </c>
      <c r="X21" s="42">
        <v>4.3</v>
      </c>
      <c r="Y21" s="42">
        <v>583</v>
      </c>
      <c r="Z21" s="42">
        <v>112</v>
      </c>
      <c r="AA21" s="42">
        <v>12.7</v>
      </c>
      <c r="AB21" s="42">
        <v>30.2</v>
      </c>
      <c r="AC21" s="42"/>
      <c r="AD21" s="42">
        <v>16.3</v>
      </c>
      <c r="AE21" s="42">
        <v>3.9</v>
      </c>
      <c r="AF21" s="42">
        <v>1.16</v>
      </c>
      <c r="AG21" s="42"/>
      <c r="AH21" s="42">
        <v>0.55</v>
      </c>
      <c r="AI21" s="42"/>
      <c r="AJ21" s="42"/>
      <c r="AK21" s="42"/>
      <c r="AL21" s="42"/>
      <c r="AM21" s="42">
        <v>1.62</v>
      </c>
      <c r="AN21" s="42">
        <v>0.24</v>
      </c>
      <c r="AO21" s="42">
        <v>17.8</v>
      </c>
      <c r="AP21" s="42">
        <v>25</v>
      </c>
      <c r="AQ21" s="42">
        <v>35</v>
      </c>
      <c r="AR21" s="42">
        <v>74</v>
      </c>
      <c r="AS21" s="42">
        <v>26</v>
      </c>
      <c r="AT21" s="42">
        <v>205</v>
      </c>
      <c r="AU21" s="42"/>
      <c r="AV21" s="42">
        <v>84</v>
      </c>
      <c r="AW21" s="42"/>
      <c r="AX21" s="42">
        <v>0.9</v>
      </c>
      <c r="AY21" s="42">
        <v>1.95</v>
      </c>
      <c r="AZ21" s="42"/>
      <c r="BA21" s="42">
        <v>0.19</v>
      </c>
      <c r="BB21" s="42">
        <v>2.78</v>
      </c>
      <c r="BC21" s="137">
        <v>32.752808988764045</v>
      </c>
      <c r="BD21" s="137">
        <v>5.205357142857143</v>
      </c>
      <c r="BE21" s="137">
        <v>2.875</v>
      </c>
      <c r="BF21" s="138">
        <v>0.0383928571428571</v>
      </c>
      <c r="BG21" s="42">
        <v>0.241573033707865</v>
      </c>
      <c r="BH21" s="42">
        <v>0.0174107142857143</v>
      </c>
      <c r="BI21" s="137">
        <v>8.2</v>
      </c>
      <c r="BJ21" s="42">
        <v>11.51685393258427</v>
      </c>
      <c r="BK21" s="137">
        <v>1.7589207884738678</v>
      </c>
      <c r="BL21" s="139">
        <v>1.2260009315518594</v>
      </c>
      <c r="BM21" s="139">
        <v>19.24489795918367</v>
      </c>
      <c r="BN21" s="137">
        <v>1.6644880174291938</v>
      </c>
      <c r="BO21" s="137">
        <v>57.24136797157357</v>
      </c>
      <c r="BP21" s="42"/>
      <c r="BQ21" s="42"/>
      <c r="BR21" s="42"/>
      <c r="BS21" s="42"/>
      <c r="BT21" s="42"/>
      <c r="BU21" s="42"/>
      <c r="BV21" s="137"/>
      <c r="BW21" s="140">
        <v>5.08</v>
      </c>
      <c r="BX21" s="140">
        <v>4.026666666666666</v>
      </c>
      <c r="BY21" s="141"/>
      <c r="BZ21" s="140">
        <v>2.2027027027027026</v>
      </c>
      <c r="CA21" s="140">
        <v>1.482889733840304</v>
      </c>
      <c r="CB21" s="140">
        <v>1.1372549019607843</v>
      </c>
      <c r="CC21" s="141"/>
      <c r="CD21" s="140">
        <v>0.82089552238806</v>
      </c>
      <c r="CE21" s="141"/>
      <c r="CF21" s="141"/>
      <c r="CG21" s="141"/>
      <c r="CH21" s="141"/>
      <c r="CI21" s="140">
        <v>0.531147540983607</v>
      </c>
      <c r="CJ21" s="140">
        <v>0.527472527472527</v>
      </c>
      <c r="CK21" s="140">
        <v>0.635714285714286</v>
      </c>
      <c r="CL21" s="140">
        <v>0.934246451582841</v>
      </c>
      <c r="CM21" s="140">
        <v>1.7589207884738678</v>
      </c>
      <c r="CN21" s="42"/>
      <c r="CO21" s="42"/>
      <c r="CQ21" s="42"/>
      <c r="CR21" s="42"/>
      <c r="CS21" s="42"/>
      <c r="CT21" s="42"/>
      <c r="CU21" s="42"/>
      <c r="CV21" s="42"/>
      <c r="CW21" s="42"/>
      <c r="CX21" s="42"/>
      <c r="CY21" s="42"/>
    </row>
    <row r="22" spans="1:103" ht="13.5">
      <c r="A22" s="42" t="s">
        <v>783</v>
      </c>
      <c r="B22" s="28">
        <v>-35.22</v>
      </c>
      <c r="C22" s="28">
        <v>-70.57</v>
      </c>
      <c r="D22" s="42">
        <v>0.009</v>
      </c>
      <c r="E22" s="42">
        <v>0.1</v>
      </c>
      <c r="F22" s="42" t="s">
        <v>803</v>
      </c>
      <c r="G22" s="42">
        <v>52.12</v>
      </c>
      <c r="H22" s="42">
        <v>0.98</v>
      </c>
      <c r="I22" s="42">
        <v>18.09</v>
      </c>
      <c r="J22" s="42"/>
      <c r="K22" s="19">
        <v>8.38</v>
      </c>
      <c r="L22" s="42"/>
      <c r="M22" s="42">
        <v>0.15</v>
      </c>
      <c r="N22" s="42">
        <v>5.85</v>
      </c>
      <c r="O22" s="42">
        <v>8.7</v>
      </c>
      <c r="P22" s="42">
        <v>3.62</v>
      </c>
      <c r="Q22" s="42">
        <v>0.95</v>
      </c>
      <c r="R22" s="42">
        <v>0.23</v>
      </c>
      <c r="S22" s="42"/>
      <c r="T22" s="42"/>
      <c r="U22" s="19">
        <v>99.07</v>
      </c>
      <c r="V22" s="42">
        <v>19.2</v>
      </c>
      <c r="W22" s="42">
        <v>318</v>
      </c>
      <c r="X22" s="42">
        <v>4</v>
      </c>
      <c r="Y22" s="42">
        <v>555</v>
      </c>
      <c r="Z22" s="42">
        <v>119</v>
      </c>
      <c r="AA22" s="42">
        <v>13.1</v>
      </c>
      <c r="AB22" s="42">
        <v>31.6</v>
      </c>
      <c r="AC22" s="42"/>
      <c r="AD22" s="42">
        <v>17.1</v>
      </c>
      <c r="AE22" s="42">
        <v>3.84</v>
      </c>
      <c r="AF22" s="42">
        <v>1.16</v>
      </c>
      <c r="AG22" s="42"/>
      <c r="AH22" s="42">
        <v>0.55</v>
      </c>
      <c r="AI22" s="42"/>
      <c r="AJ22" s="42"/>
      <c r="AK22" s="42"/>
      <c r="AL22" s="42"/>
      <c r="AM22" s="42">
        <v>1.78</v>
      </c>
      <c r="AN22" s="42">
        <v>0.28</v>
      </c>
      <c r="AO22" s="42">
        <v>18.7</v>
      </c>
      <c r="AP22" s="42">
        <v>25.5</v>
      </c>
      <c r="AQ22" s="42">
        <v>65</v>
      </c>
      <c r="AR22" s="42">
        <v>109</v>
      </c>
      <c r="AS22" s="42">
        <v>33.6</v>
      </c>
      <c r="AT22" s="42">
        <v>221</v>
      </c>
      <c r="AU22" s="42"/>
      <c r="AV22" s="42">
        <v>86</v>
      </c>
      <c r="AW22" s="42"/>
      <c r="AX22" s="42">
        <v>0.73</v>
      </c>
      <c r="AY22" s="42">
        <v>2.16</v>
      </c>
      <c r="AZ22" s="42"/>
      <c r="BA22" s="42">
        <v>0.22</v>
      </c>
      <c r="BB22" s="42">
        <v>2.7</v>
      </c>
      <c r="BC22" s="137">
        <v>29.67914438502674</v>
      </c>
      <c r="BD22" s="137">
        <v>4.663865546218486</v>
      </c>
      <c r="BE22" s="137">
        <v>2.672268907563024</v>
      </c>
      <c r="BF22" s="138">
        <v>0.0336134453781513</v>
      </c>
      <c r="BG22" s="42">
        <v>0.213903743315508</v>
      </c>
      <c r="BH22" s="42">
        <v>0.0181512605042017</v>
      </c>
      <c r="BI22" s="137">
        <v>8.666666666666668</v>
      </c>
      <c r="BJ22" s="42">
        <v>11.81818181818182</v>
      </c>
      <c r="BK22" s="137">
        <v>1.6374524004356592</v>
      </c>
      <c r="BL22" s="139">
        <v>1.2604528206948833</v>
      </c>
      <c r="BM22" s="139">
        <v>18.459183673469383</v>
      </c>
      <c r="BN22" s="137">
        <v>1.432478632478633</v>
      </c>
      <c r="BO22" s="137">
        <v>60.86919205335332</v>
      </c>
      <c r="BP22" s="42"/>
      <c r="BQ22" s="42"/>
      <c r="BR22" s="42"/>
      <c r="BS22" s="42"/>
      <c r="BT22" s="42"/>
      <c r="BU22" s="42"/>
      <c r="BV22" s="137"/>
      <c r="BW22" s="140">
        <v>5.24</v>
      </c>
      <c r="BX22" s="140">
        <v>4.213333333333334</v>
      </c>
      <c r="BY22" s="141"/>
      <c r="BZ22" s="140">
        <v>2.3108108108108105</v>
      </c>
      <c r="CA22" s="140">
        <v>1.4600760456273758</v>
      </c>
      <c r="CB22" s="140">
        <v>1.1372549019607843</v>
      </c>
      <c r="CC22" s="141"/>
      <c r="CD22" s="140">
        <v>0.82089552238806</v>
      </c>
      <c r="CE22" s="141"/>
      <c r="CF22" s="141"/>
      <c r="CG22" s="141"/>
      <c r="CH22" s="141"/>
      <c r="CI22" s="140">
        <v>0.583606557377049</v>
      </c>
      <c r="CJ22" s="140">
        <v>0.615384615384615</v>
      </c>
      <c r="CK22" s="140">
        <v>0.667857142857143</v>
      </c>
      <c r="CL22" s="140">
        <v>0.95562795828704</v>
      </c>
      <c r="CM22" s="140">
        <v>1.6374524004356592</v>
      </c>
      <c r="CN22" s="42"/>
      <c r="CO22" s="42"/>
      <c r="CQ22" s="42"/>
      <c r="CR22" s="42"/>
      <c r="CS22" s="42"/>
      <c r="CT22" s="42"/>
      <c r="CU22" s="42"/>
      <c r="CV22" s="42"/>
      <c r="CW22" s="42"/>
      <c r="CX22" s="42"/>
      <c r="CY22" s="42"/>
    </row>
    <row r="23" spans="1:103" ht="13.5">
      <c r="A23" s="42" t="s">
        <v>783</v>
      </c>
      <c r="B23" s="28">
        <v>-35.22</v>
      </c>
      <c r="C23" s="28">
        <v>-70.57</v>
      </c>
      <c r="D23" s="42">
        <v>0.009</v>
      </c>
      <c r="E23" s="42">
        <v>0.1</v>
      </c>
      <c r="F23" s="42" t="s">
        <v>804</v>
      </c>
      <c r="G23" s="42">
        <v>51.73</v>
      </c>
      <c r="H23" s="42">
        <v>0.97</v>
      </c>
      <c r="I23" s="42">
        <v>17.86</v>
      </c>
      <c r="J23" s="42"/>
      <c r="K23" s="19">
        <v>8.6</v>
      </c>
      <c r="L23" s="42"/>
      <c r="M23" s="42">
        <v>0.16</v>
      </c>
      <c r="N23" s="42">
        <v>6.58</v>
      </c>
      <c r="O23" s="42">
        <v>8.88</v>
      </c>
      <c r="P23" s="42">
        <v>3.35</v>
      </c>
      <c r="Q23" s="42">
        <v>0.83</v>
      </c>
      <c r="R23" s="42">
        <v>0.22</v>
      </c>
      <c r="S23" s="42"/>
      <c r="T23" s="42"/>
      <c r="U23" s="19">
        <v>99.18</v>
      </c>
      <c r="V23" s="42">
        <v>15.3</v>
      </c>
      <c r="W23" s="42">
        <v>290</v>
      </c>
      <c r="X23" s="42">
        <v>4</v>
      </c>
      <c r="Y23" s="42">
        <v>501</v>
      </c>
      <c r="Z23" s="42">
        <v>112</v>
      </c>
      <c r="AA23" s="42">
        <v>13.1</v>
      </c>
      <c r="AB23" s="42">
        <v>32</v>
      </c>
      <c r="AC23" s="42"/>
      <c r="AD23" s="42">
        <v>18.3</v>
      </c>
      <c r="AE23" s="42">
        <v>4.21</v>
      </c>
      <c r="AF23" s="42">
        <v>1.26</v>
      </c>
      <c r="AG23" s="42"/>
      <c r="AH23" s="42">
        <v>0.6</v>
      </c>
      <c r="AI23" s="42"/>
      <c r="AJ23" s="42"/>
      <c r="AK23" s="42"/>
      <c r="AL23" s="42"/>
      <c r="AM23" s="42">
        <v>1.93</v>
      </c>
      <c r="AN23" s="42">
        <v>0.28</v>
      </c>
      <c r="AO23" s="42">
        <v>14.8</v>
      </c>
      <c r="AP23" s="42">
        <v>29.8</v>
      </c>
      <c r="AQ23" s="42">
        <v>84</v>
      </c>
      <c r="AR23" s="42">
        <v>158</v>
      </c>
      <c r="AS23" s="42">
        <v>40</v>
      </c>
      <c r="AT23" s="42">
        <v>214</v>
      </c>
      <c r="AU23" s="42"/>
      <c r="AV23" s="42">
        <v>85</v>
      </c>
      <c r="AW23" s="42"/>
      <c r="AX23" s="42">
        <v>0.4</v>
      </c>
      <c r="AY23" s="42">
        <v>1.83</v>
      </c>
      <c r="AZ23" s="42"/>
      <c r="BA23" s="42">
        <v>0.17</v>
      </c>
      <c r="BB23" s="42">
        <v>2.9</v>
      </c>
      <c r="BC23" s="137">
        <v>33.85135135135134</v>
      </c>
      <c r="BD23" s="137">
        <v>4.4732142857142865</v>
      </c>
      <c r="BE23" s="137">
        <v>2.589285714285714</v>
      </c>
      <c r="BF23" s="138">
        <v>0.0357142857142857</v>
      </c>
      <c r="BG23" s="42">
        <v>0.27027027027027</v>
      </c>
      <c r="BH23" s="42">
        <v>0.0163392857142857</v>
      </c>
      <c r="BI23" s="137">
        <v>7.181208053691276</v>
      </c>
      <c r="BJ23" s="42">
        <v>14.459459459459463</v>
      </c>
      <c r="BK23" s="137">
        <v>1.491846913286313</v>
      </c>
      <c r="BL23" s="139">
        <v>1.2628664799508251</v>
      </c>
      <c r="BM23" s="139">
        <v>18.41237113402062</v>
      </c>
      <c r="BN23" s="137">
        <v>1.306990881458967</v>
      </c>
      <c r="BO23" s="137">
        <v>63.029810089059254</v>
      </c>
      <c r="BP23" s="42">
        <v>0.704</v>
      </c>
      <c r="BQ23" s="42">
        <v>0.51265</v>
      </c>
      <c r="BR23" s="42">
        <v>0.234083310250988</v>
      </c>
      <c r="BS23" s="42"/>
      <c r="BT23" s="42"/>
      <c r="BU23" s="42"/>
      <c r="BV23" s="137"/>
      <c r="BW23" s="140">
        <v>5.24</v>
      </c>
      <c r="BX23" s="140">
        <v>4.266666666666667</v>
      </c>
      <c r="BY23" s="141"/>
      <c r="BZ23" s="140">
        <v>2.4729729729729732</v>
      </c>
      <c r="CA23" s="140">
        <v>1.600760456273764</v>
      </c>
      <c r="CB23" s="140">
        <v>1.2352941176470587</v>
      </c>
      <c r="CC23" s="141"/>
      <c r="CD23" s="140">
        <v>0.895522388059701</v>
      </c>
      <c r="CE23" s="141"/>
      <c r="CF23" s="141"/>
      <c r="CG23" s="141"/>
      <c r="CH23" s="140"/>
      <c r="CI23" s="140">
        <v>0.632786885245902</v>
      </c>
      <c r="CJ23" s="140">
        <v>0.615384615384615</v>
      </c>
      <c r="CK23" s="140">
        <v>0.528571428571429</v>
      </c>
      <c r="CL23" s="140">
        <v>0.944021161522159</v>
      </c>
      <c r="CM23" s="140">
        <v>1.491846913286313</v>
      </c>
      <c r="CN23" s="42"/>
      <c r="CO23" s="42"/>
      <c r="CQ23" s="42"/>
      <c r="CR23" s="42"/>
      <c r="CS23" s="42"/>
      <c r="CT23" s="42"/>
      <c r="CU23" s="42"/>
      <c r="CV23" s="42"/>
      <c r="CW23" s="42"/>
      <c r="CX23" s="42"/>
      <c r="CY23" s="42"/>
    </row>
    <row r="24" spans="1:103" ht="13.5">
      <c r="A24" s="42" t="s">
        <v>783</v>
      </c>
      <c r="B24" s="28">
        <v>-35.22</v>
      </c>
      <c r="C24" s="28">
        <v>-70.57</v>
      </c>
      <c r="D24" s="42">
        <v>0.009</v>
      </c>
      <c r="E24" s="42">
        <v>0.1</v>
      </c>
      <c r="F24" s="42" t="s">
        <v>805</v>
      </c>
      <c r="G24" s="42">
        <v>54.31</v>
      </c>
      <c r="H24" s="42">
        <v>1.15</v>
      </c>
      <c r="I24" s="42">
        <v>17.35</v>
      </c>
      <c r="J24" s="42"/>
      <c r="K24" s="19">
        <v>8</v>
      </c>
      <c r="L24" s="42"/>
      <c r="M24" s="42">
        <v>0.15</v>
      </c>
      <c r="N24" s="42">
        <v>4.38</v>
      </c>
      <c r="O24" s="42">
        <v>7.19</v>
      </c>
      <c r="P24" s="42">
        <v>4.1</v>
      </c>
      <c r="Q24" s="42">
        <v>1.75</v>
      </c>
      <c r="R24" s="42">
        <v>0.35</v>
      </c>
      <c r="S24" s="42"/>
      <c r="T24" s="42"/>
      <c r="U24" s="19">
        <v>98.73</v>
      </c>
      <c r="V24" s="42">
        <v>52.3</v>
      </c>
      <c r="W24" s="42">
        <v>401</v>
      </c>
      <c r="X24" s="42">
        <v>7</v>
      </c>
      <c r="Y24" s="42">
        <v>496</v>
      </c>
      <c r="Z24" s="42">
        <v>206</v>
      </c>
      <c r="AA24" s="42">
        <v>22</v>
      </c>
      <c r="AB24" s="42">
        <v>53.7</v>
      </c>
      <c r="AC24" s="42"/>
      <c r="AD24" s="42">
        <v>27.5</v>
      </c>
      <c r="AE24" s="42">
        <v>5.62</v>
      </c>
      <c r="AF24" s="42">
        <v>1.36</v>
      </c>
      <c r="AG24" s="42"/>
      <c r="AH24" s="42">
        <v>0.76</v>
      </c>
      <c r="AI24" s="42"/>
      <c r="AJ24" s="42"/>
      <c r="AK24" s="42"/>
      <c r="AL24" s="42"/>
      <c r="AM24" s="42">
        <v>2.42</v>
      </c>
      <c r="AN24" s="42">
        <v>0.36</v>
      </c>
      <c r="AO24" s="42">
        <v>24.6</v>
      </c>
      <c r="AP24" s="42">
        <v>21.4</v>
      </c>
      <c r="AQ24" s="42">
        <v>39</v>
      </c>
      <c r="AR24" s="42">
        <v>33</v>
      </c>
      <c r="AS24" s="42">
        <v>26.8</v>
      </c>
      <c r="AT24" s="42">
        <v>187</v>
      </c>
      <c r="AU24" s="42"/>
      <c r="AV24" s="42">
        <v>93</v>
      </c>
      <c r="AW24" s="42"/>
      <c r="AX24" s="42">
        <v>2.74</v>
      </c>
      <c r="AY24" s="42">
        <v>5.7</v>
      </c>
      <c r="AZ24" s="42"/>
      <c r="BA24" s="42">
        <v>0.37</v>
      </c>
      <c r="BB24" s="42">
        <v>4.58</v>
      </c>
      <c r="BC24" s="137">
        <v>20.16260162601626</v>
      </c>
      <c r="BD24" s="137">
        <v>2.407766990291262</v>
      </c>
      <c r="BE24" s="137">
        <v>1.9466019417475733</v>
      </c>
      <c r="BF24" s="138">
        <v>0.0339805825242718</v>
      </c>
      <c r="BG24" s="42">
        <v>0.284552845528455</v>
      </c>
      <c r="BH24" s="42">
        <v>0.0276699029126214</v>
      </c>
      <c r="BI24" s="137">
        <v>8.738317757009344</v>
      </c>
      <c r="BJ24" s="42">
        <v>7.6016260162601625</v>
      </c>
      <c r="BK24" s="137">
        <v>0.99269638204727</v>
      </c>
      <c r="BL24" s="139">
        <v>1.251397668802715</v>
      </c>
      <c r="BM24" s="139">
        <v>15.08695652173913</v>
      </c>
      <c r="BN24" s="137">
        <v>1.82648401826484</v>
      </c>
      <c r="BO24" s="137">
        <v>54.954451511435494</v>
      </c>
      <c r="BP24" s="42">
        <v>0.70402</v>
      </c>
      <c r="BQ24" s="42"/>
      <c r="BR24" s="42"/>
      <c r="BS24" s="42"/>
      <c r="BT24" s="42"/>
      <c r="BU24" s="42"/>
      <c r="BV24" s="137"/>
      <c r="BW24" s="140">
        <v>8.8</v>
      </c>
      <c r="BX24" s="140">
        <v>7.16</v>
      </c>
      <c r="BY24" s="141"/>
      <c r="BZ24" s="140">
        <v>3.7162162162162162</v>
      </c>
      <c r="CA24" s="140">
        <v>2.1368821292775664</v>
      </c>
      <c r="CB24" s="140">
        <v>1.333333333333333</v>
      </c>
      <c r="CC24" s="141"/>
      <c r="CD24" s="140">
        <v>1.134328358208955</v>
      </c>
      <c r="CE24" s="141"/>
      <c r="CF24" s="141"/>
      <c r="CG24" s="141"/>
      <c r="CH24" s="140"/>
      <c r="CI24" s="140">
        <v>0.79344262295082</v>
      </c>
      <c r="CJ24" s="140">
        <v>0.791208791208791</v>
      </c>
      <c r="CK24" s="140">
        <v>0.878571428571429</v>
      </c>
      <c r="CL24" s="140">
        <v>0.787647621165375</v>
      </c>
      <c r="CM24" s="140">
        <v>0.99269638204727</v>
      </c>
      <c r="CN24" s="42"/>
      <c r="CO24" s="42"/>
      <c r="CQ24" s="42"/>
      <c r="CR24" s="42"/>
      <c r="CS24" s="42"/>
      <c r="CT24" s="42"/>
      <c r="CU24" s="42"/>
      <c r="CV24" s="42"/>
      <c r="CW24" s="42"/>
      <c r="CX24" s="42"/>
      <c r="CY24" s="42"/>
    </row>
    <row r="25" spans="1:103" ht="13.5">
      <c r="A25" s="42" t="s">
        <v>783</v>
      </c>
      <c r="B25" s="28">
        <v>-35.22</v>
      </c>
      <c r="C25" s="28">
        <v>-70.57</v>
      </c>
      <c r="D25" s="42">
        <v>0.009</v>
      </c>
      <c r="E25" s="42">
        <v>0.1</v>
      </c>
      <c r="F25" s="42" t="s">
        <v>806</v>
      </c>
      <c r="G25" s="42">
        <v>53.89</v>
      </c>
      <c r="H25" s="42">
        <v>1.02</v>
      </c>
      <c r="I25" s="42">
        <v>17.53</v>
      </c>
      <c r="J25" s="42"/>
      <c r="K25" s="19">
        <v>7.95</v>
      </c>
      <c r="L25" s="42"/>
      <c r="M25" s="42">
        <v>0.14</v>
      </c>
      <c r="N25" s="42">
        <v>5.18</v>
      </c>
      <c r="O25" s="42">
        <v>7.83</v>
      </c>
      <c r="P25" s="42">
        <v>3.64</v>
      </c>
      <c r="Q25" s="42">
        <v>1.41</v>
      </c>
      <c r="R25" s="42">
        <v>0.27</v>
      </c>
      <c r="S25" s="42"/>
      <c r="T25" s="42"/>
      <c r="U25" s="19">
        <v>98.86</v>
      </c>
      <c r="V25" s="42">
        <v>37.3</v>
      </c>
      <c r="W25" s="42">
        <v>382</v>
      </c>
      <c r="X25" s="42">
        <v>5.6</v>
      </c>
      <c r="Y25" s="42">
        <v>470</v>
      </c>
      <c r="Z25" s="42">
        <v>171</v>
      </c>
      <c r="AA25" s="42">
        <v>17.9</v>
      </c>
      <c r="AB25" s="42">
        <v>43.7</v>
      </c>
      <c r="AC25" s="42"/>
      <c r="AD25" s="42">
        <v>22</v>
      </c>
      <c r="AE25" s="42">
        <v>5.1</v>
      </c>
      <c r="AF25" s="42">
        <v>1.26</v>
      </c>
      <c r="AG25" s="42"/>
      <c r="AH25" s="42">
        <v>0.57</v>
      </c>
      <c r="AI25" s="42"/>
      <c r="AJ25" s="42"/>
      <c r="AK25" s="42"/>
      <c r="AL25" s="42"/>
      <c r="AM25" s="42">
        <v>2.11</v>
      </c>
      <c r="AN25" s="42">
        <v>0.36</v>
      </c>
      <c r="AO25" s="42">
        <v>22.4</v>
      </c>
      <c r="AP25" s="42">
        <v>24.4</v>
      </c>
      <c r="AQ25" s="42">
        <v>59</v>
      </c>
      <c r="AR25" s="42">
        <v>106</v>
      </c>
      <c r="AS25" s="42">
        <v>30.6</v>
      </c>
      <c r="AT25" s="42">
        <v>199</v>
      </c>
      <c r="AU25" s="42"/>
      <c r="AV25" s="42">
        <v>86</v>
      </c>
      <c r="AW25" s="42"/>
      <c r="AX25" s="42">
        <v>1.08</v>
      </c>
      <c r="AY25" s="42">
        <v>4.09</v>
      </c>
      <c r="AZ25" s="42"/>
      <c r="BA25" s="42">
        <v>0.35</v>
      </c>
      <c r="BB25" s="42">
        <v>4.11</v>
      </c>
      <c r="BC25" s="137">
        <v>20.98214285714285</v>
      </c>
      <c r="BD25" s="137">
        <v>2.748538011695907</v>
      </c>
      <c r="BE25" s="137">
        <v>2.233918128654971</v>
      </c>
      <c r="BF25" s="138">
        <v>0.0327485380116959</v>
      </c>
      <c r="BG25" s="42">
        <v>0.25</v>
      </c>
      <c r="BH25" s="42">
        <v>0.0239181286549708</v>
      </c>
      <c r="BI25" s="137">
        <v>8.155737704918035</v>
      </c>
      <c r="BJ25" s="42">
        <v>8.883928571428571</v>
      </c>
      <c r="BK25" s="137">
        <v>1.1874547183991417</v>
      </c>
      <c r="BL25" s="139">
        <v>1.2407648429098368</v>
      </c>
      <c r="BM25" s="139">
        <v>17.18627450980392</v>
      </c>
      <c r="BN25" s="137">
        <v>1.5347490347490351</v>
      </c>
      <c r="BO25" s="137">
        <v>59.21490206285402</v>
      </c>
      <c r="BP25" s="42">
        <v>0.70399</v>
      </c>
      <c r="BQ25" s="42">
        <v>0.5128</v>
      </c>
      <c r="BR25" s="42">
        <v>3.16012468837723</v>
      </c>
      <c r="BS25" s="42"/>
      <c r="BT25" s="42"/>
      <c r="BU25" s="42"/>
      <c r="BV25" s="137"/>
      <c r="BW25" s="140">
        <v>7.16</v>
      </c>
      <c r="BX25" s="140">
        <v>5.826666666666667</v>
      </c>
      <c r="BY25" s="141"/>
      <c r="BZ25" s="140">
        <v>2.9729729729729732</v>
      </c>
      <c r="CA25" s="140">
        <v>1.939163498098859</v>
      </c>
      <c r="CB25" s="140">
        <v>1.2352941176470587</v>
      </c>
      <c r="CC25" s="141"/>
      <c r="CD25" s="140">
        <v>0.850746268656716</v>
      </c>
      <c r="CE25" s="141"/>
      <c r="CF25" s="141"/>
      <c r="CG25" s="141"/>
      <c r="CH25" s="141"/>
      <c r="CI25" s="140">
        <v>0.691803278688524</v>
      </c>
      <c r="CJ25" s="140">
        <v>0.791208791208791</v>
      </c>
      <c r="CK25" s="140">
        <v>0.8</v>
      </c>
      <c r="CL25" s="140">
        <v>0.821485067482685</v>
      </c>
      <c r="CM25" s="140">
        <v>1.1874547183991417</v>
      </c>
      <c r="CN25" s="42"/>
      <c r="CO25" s="42"/>
      <c r="CQ25" s="42"/>
      <c r="CR25" s="42"/>
      <c r="CS25" s="42"/>
      <c r="CT25" s="42"/>
      <c r="CU25" s="42"/>
      <c r="CV25" s="42"/>
      <c r="CW25" s="42"/>
      <c r="CX25" s="42"/>
      <c r="CY25" s="42"/>
    </row>
    <row r="26" spans="1:103" ht="13.5">
      <c r="A26" s="42" t="s">
        <v>783</v>
      </c>
      <c r="B26" s="28">
        <v>-35.22</v>
      </c>
      <c r="C26" s="28">
        <v>-70.57</v>
      </c>
      <c r="D26" s="42">
        <v>0.009</v>
      </c>
      <c r="E26" s="42">
        <v>0.1</v>
      </c>
      <c r="F26" s="42" t="s">
        <v>807</v>
      </c>
      <c r="G26" s="42">
        <v>53.91</v>
      </c>
      <c r="H26" s="42">
        <v>1.06</v>
      </c>
      <c r="I26" s="42">
        <v>17.48</v>
      </c>
      <c r="J26" s="42"/>
      <c r="K26" s="19">
        <v>8</v>
      </c>
      <c r="L26" s="42"/>
      <c r="M26" s="42">
        <v>0.15</v>
      </c>
      <c r="N26" s="42">
        <v>5.39</v>
      </c>
      <c r="O26" s="42">
        <v>7.78</v>
      </c>
      <c r="P26" s="42">
        <v>3.7</v>
      </c>
      <c r="Q26" s="42">
        <v>1.45</v>
      </c>
      <c r="R26" s="42">
        <v>0.29</v>
      </c>
      <c r="S26" s="42"/>
      <c r="T26" s="42"/>
      <c r="U26" s="19">
        <v>99.21</v>
      </c>
      <c r="V26" s="42">
        <v>32</v>
      </c>
      <c r="W26" s="42">
        <v>396</v>
      </c>
      <c r="X26" s="42">
        <v>6.7</v>
      </c>
      <c r="Y26" s="42">
        <v>462</v>
      </c>
      <c r="Z26" s="42">
        <v>181</v>
      </c>
      <c r="AA26" s="42">
        <v>18.4</v>
      </c>
      <c r="AB26" s="42">
        <v>45.5</v>
      </c>
      <c r="AC26" s="42"/>
      <c r="AD26" s="42">
        <v>32.2</v>
      </c>
      <c r="AE26" s="42">
        <v>5.4</v>
      </c>
      <c r="AF26" s="42">
        <v>1.27</v>
      </c>
      <c r="AG26" s="42"/>
      <c r="AH26" s="42">
        <v>0.67</v>
      </c>
      <c r="AI26" s="42"/>
      <c r="AJ26" s="42"/>
      <c r="AK26" s="42"/>
      <c r="AL26" s="42"/>
      <c r="AM26" s="42">
        <v>2.17</v>
      </c>
      <c r="AN26" s="42">
        <v>0.33</v>
      </c>
      <c r="AO26" s="42">
        <v>19.2</v>
      </c>
      <c r="AP26" s="42">
        <v>24</v>
      </c>
      <c r="AQ26" s="42">
        <v>60</v>
      </c>
      <c r="AR26" s="42">
        <v>105</v>
      </c>
      <c r="AS26" s="42">
        <v>30.6</v>
      </c>
      <c r="AT26" s="42">
        <v>192</v>
      </c>
      <c r="AU26" s="42"/>
      <c r="AV26" s="42">
        <v>84</v>
      </c>
      <c r="AW26" s="42"/>
      <c r="AX26" s="42">
        <v>1.46</v>
      </c>
      <c r="AY26" s="42">
        <v>4.38</v>
      </c>
      <c r="AZ26" s="42"/>
      <c r="BA26" s="42">
        <v>0.28</v>
      </c>
      <c r="BB26" s="42">
        <v>4.05</v>
      </c>
      <c r="BC26" s="137">
        <v>24.0625</v>
      </c>
      <c r="BD26" s="137">
        <v>2.552486187845304</v>
      </c>
      <c r="BE26" s="137">
        <v>2.187845303867403</v>
      </c>
      <c r="BF26" s="138">
        <v>0.0370165745856354</v>
      </c>
      <c r="BG26" s="42">
        <v>0.348958333333333</v>
      </c>
      <c r="BH26" s="42">
        <v>0.0241988950276243</v>
      </c>
      <c r="BI26" s="137">
        <v>8</v>
      </c>
      <c r="BJ26" s="42">
        <v>10</v>
      </c>
      <c r="BK26" s="137">
        <v>1.1334455697877914</v>
      </c>
      <c r="BL26" s="139">
        <v>1.2472369612510952</v>
      </c>
      <c r="BM26" s="139">
        <v>16.490566037735842</v>
      </c>
      <c r="BN26" s="137">
        <v>1.484230055658627</v>
      </c>
      <c r="BO26" s="137">
        <v>60.02068798460185</v>
      </c>
      <c r="BP26" s="42"/>
      <c r="BQ26" s="42"/>
      <c r="BR26" s="42"/>
      <c r="BS26" s="42"/>
      <c r="BT26" s="42"/>
      <c r="BU26" s="42"/>
      <c r="BV26" s="137"/>
      <c r="BW26" s="140">
        <v>7.36</v>
      </c>
      <c r="BX26" s="140">
        <v>6.066666666666666</v>
      </c>
      <c r="BY26" s="141"/>
      <c r="BZ26" s="140">
        <v>4.351351351351352</v>
      </c>
      <c r="CA26" s="140">
        <v>2.053231939163498</v>
      </c>
      <c r="CB26" s="140">
        <v>1.2450980392156858</v>
      </c>
      <c r="CC26" s="141"/>
      <c r="CD26" s="140">
        <v>1</v>
      </c>
      <c r="CE26" s="141"/>
      <c r="CF26" s="141"/>
      <c r="CG26" s="141"/>
      <c r="CH26" s="140"/>
      <c r="CI26" s="140">
        <v>0.711475409836066</v>
      </c>
      <c r="CJ26" s="140">
        <v>0.725274725274725</v>
      </c>
      <c r="CK26" s="140">
        <v>0.685714285714286</v>
      </c>
      <c r="CL26" s="140">
        <v>0.806418651291642</v>
      </c>
      <c r="CM26" s="140">
        <v>1.1334455697877914</v>
      </c>
      <c r="CN26" s="42"/>
      <c r="CO26" s="42"/>
      <c r="CQ26" s="42"/>
      <c r="CR26" s="42"/>
      <c r="CS26" s="42"/>
      <c r="CT26" s="42"/>
      <c r="CU26" s="42"/>
      <c r="CV26" s="42"/>
      <c r="CW26" s="42"/>
      <c r="CX26" s="42"/>
      <c r="CY26" s="42"/>
    </row>
    <row r="27" spans="1:103" ht="13.5">
      <c r="A27" s="42" t="s">
        <v>783</v>
      </c>
      <c r="B27" s="28">
        <v>-35.22</v>
      </c>
      <c r="C27" s="28">
        <v>-70.57</v>
      </c>
      <c r="D27" s="42">
        <v>0.009</v>
      </c>
      <c r="E27" s="42">
        <v>0.1</v>
      </c>
      <c r="F27" s="42" t="s">
        <v>808</v>
      </c>
      <c r="G27" s="42">
        <v>53.73</v>
      </c>
      <c r="H27" s="42">
        <v>1.06</v>
      </c>
      <c r="I27" s="42">
        <v>17.42</v>
      </c>
      <c r="J27" s="42"/>
      <c r="K27" s="19">
        <v>8.01</v>
      </c>
      <c r="L27" s="42"/>
      <c r="M27" s="42">
        <v>0.15</v>
      </c>
      <c r="N27" s="42">
        <v>5.35</v>
      </c>
      <c r="O27" s="42">
        <v>7.87</v>
      </c>
      <c r="P27" s="42">
        <v>3.84</v>
      </c>
      <c r="Q27" s="42">
        <v>1.45</v>
      </c>
      <c r="R27" s="42">
        <v>0.29</v>
      </c>
      <c r="S27" s="42"/>
      <c r="T27" s="42"/>
      <c r="U27" s="19">
        <v>99.17</v>
      </c>
      <c r="V27" s="42">
        <v>37.8</v>
      </c>
      <c r="W27" s="42">
        <v>388</v>
      </c>
      <c r="X27" s="42">
        <v>6.4</v>
      </c>
      <c r="Y27" s="42">
        <v>480</v>
      </c>
      <c r="Z27" s="42">
        <v>179</v>
      </c>
      <c r="AA27" s="42">
        <v>18.3</v>
      </c>
      <c r="AB27" s="42">
        <v>44.1</v>
      </c>
      <c r="AC27" s="42"/>
      <c r="AD27" s="42">
        <v>21.9</v>
      </c>
      <c r="AE27" s="42">
        <v>5.3</v>
      </c>
      <c r="AF27" s="42">
        <v>1.29</v>
      </c>
      <c r="AG27" s="42"/>
      <c r="AH27" s="42">
        <v>0.68</v>
      </c>
      <c r="AI27" s="42"/>
      <c r="AJ27" s="42"/>
      <c r="AK27" s="42"/>
      <c r="AL27" s="42"/>
      <c r="AM27" s="42">
        <v>2.09</v>
      </c>
      <c r="AN27" s="42">
        <v>0.36</v>
      </c>
      <c r="AO27" s="42">
        <v>22.3</v>
      </c>
      <c r="AP27" s="42">
        <v>24.1</v>
      </c>
      <c r="AQ27" s="42">
        <v>62</v>
      </c>
      <c r="AR27" s="42">
        <v>105</v>
      </c>
      <c r="AS27" s="42">
        <v>30.8</v>
      </c>
      <c r="AT27" s="42">
        <v>195</v>
      </c>
      <c r="AU27" s="42"/>
      <c r="AV27" s="42">
        <v>87</v>
      </c>
      <c r="AW27" s="42"/>
      <c r="AX27" s="42">
        <v>1.68</v>
      </c>
      <c r="AY27" s="42">
        <v>4.09</v>
      </c>
      <c r="AZ27" s="42"/>
      <c r="BA27" s="42">
        <v>0.36</v>
      </c>
      <c r="BB27" s="42">
        <v>4.07</v>
      </c>
      <c r="BC27" s="137">
        <v>21.524663677130036</v>
      </c>
      <c r="BD27" s="137">
        <v>2.6815642458100557</v>
      </c>
      <c r="BE27" s="137">
        <v>2.1675977653631286</v>
      </c>
      <c r="BF27" s="138">
        <v>0.0357541899441341</v>
      </c>
      <c r="BG27" s="42">
        <v>0.286995515695067</v>
      </c>
      <c r="BH27" s="42">
        <v>0.0228491620111732</v>
      </c>
      <c r="BI27" s="137">
        <v>8.09128630705394</v>
      </c>
      <c r="BJ27" s="42">
        <v>8.74439461883408</v>
      </c>
      <c r="BK27" s="137">
        <v>1.1371957842234959</v>
      </c>
      <c r="BL27" s="139">
        <v>1.2741475119651542</v>
      </c>
      <c r="BM27" s="139">
        <v>16.43396226415095</v>
      </c>
      <c r="BN27" s="137">
        <v>1.497196261682243</v>
      </c>
      <c r="BO27" s="137">
        <v>59.81179020984034</v>
      </c>
      <c r="BP27" s="42">
        <v>0.70405</v>
      </c>
      <c r="BQ27" s="42">
        <v>0.51276</v>
      </c>
      <c r="BR27" s="42">
        <v>2.3798469875413444</v>
      </c>
      <c r="BS27" s="42"/>
      <c r="BT27" s="42"/>
      <c r="BU27" s="42"/>
      <c r="BV27" s="137"/>
      <c r="BW27" s="140">
        <v>7.32</v>
      </c>
      <c r="BX27" s="140">
        <v>5.88</v>
      </c>
      <c r="BY27" s="141"/>
      <c r="BZ27" s="140">
        <v>2.9594594594594583</v>
      </c>
      <c r="CA27" s="140">
        <v>2.015209125475284</v>
      </c>
      <c r="CB27" s="140">
        <v>1.264705882352941</v>
      </c>
      <c r="CC27" s="141"/>
      <c r="CD27" s="140">
        <v>1.0149253731343277</v>
      </c>
      <c r="CE27" s="141"/>
      <c r="CF27" s="141"/>
      <c r="CG27" s="141"/>
      <c r="CH27" s="140"/>
      <c r="CI27" s="140">
        <v>0.685245901639344</v>
      </c>
      <c r="CJ27" s="140">
        <v>0.791208791208791</v>
      </c>
      <c r="CK27" s="140">
        <v>0.796428571428571</v>
      </c>
      <c r="CL27" s="140">
        <v>0.77925875050069</v>
      </c>
      <c r="CM27" s="140">
        <v>1.1371957842234959</v>
      </c>
      <c r="CN27" s="42"/>
      <c r="CO27" s="42"/>
      <c r="CQ27" s="42"/>
      <c r="CR27" s="42"/>
      <c r="CS27" s="42"/>
      <c r="CT27" s="42"/>
      <c r="CU27" s="42"/>
      <c r="CV27" s="42"/>
      <c r="CW27" s="42"/>
      <c r="CX27" s="42"/>
      <c r="CY27" s="42"/>
    </row>
    <row r="28" spans="1:103" ht="13.5">
      <c r="A28" s="42" t="s">
        <v>783</v>
      </c>
      <c r="B28" s="28">
        <v>-35.22</v>
      </c>
      <c r="C28" s="28">
        <v>-70.57</v>
      </c>
      <c r="D28" s="42">
        <v>0</v>
      </c>
      <c r="E28" s="42">
        <v>0.075</v>
      </c>
      <c r="F28" s="42" t="s">
        <v>809</v>
      </c>
      <c r="G28" s="42">
        <v>52.3</v>
      </c>
      <c r="H28" s="42">
        <v>0.91</v>
      </c>
      <c r="I28" s="42">
        <v>17.9</v>
      </c>
      <c r="J28" s="42"/>
      <c r="K28" s="19">
        <v>8.494555925492666</v>
      </c>
      <c r="L28" s="42"/>
      <c r="M28" s="42">
        <v>0.15</v>
      </c>
      <c r="N28" s="42">
        <v>6.27</v>
      </c>
      <c r="O28" s="42">
        <v>8.73</v>
      </c>
      <c r="P28" s="42">
        <v>3.4</v>
      </c>
      <c r="Q28" s="42">
        <v>0.86</v>
      </c>
      <c r="R28" s="42">
        <v>0.2</v>
      </c>
      <c r="S28" s="42">
        <v>0</v>
      </c>
      <c r="T28" s="42"/>
      <c r="U28" s="19">
        <v>99.21455592549268</v>
      </c>
      <c r="V28" s="42">
        <v>19</v>
      </c>
      <c r="W28" s="42">
        <v>265</v>
      </c>
      <c r="X28" s="42"/>
      <c r="Y28" s="42">
        <v>500</v>
      </c>
      <c r="Z28" s="42">
        <v>105</v>
      </c>
      <c r="AA28" s="42"/>
      <c r="AB28" s="42"/>
      <c r="AC28" s="42"/>
      <c r="AD28" s="42"/>
      <c r="AE28" s="42"/>
      <c r="AF28" s="42"/>
      <c r="AG28" s="42"/>
      <c r="AH28" s="42"/>
      <c r="AI28" s="42"/>
      <c r="AJ28" s="42"/>
      <c r="AK28" s="42"/>
      <c r="AL28" s="42"/>
      <c r="AM28" s="42"/>
      <c r="AN28" s="42"/>
      <c r="AO28" s="42">
        <v>19</v>
      </c>
      <c r="AP28" s="42"/>
      <c r="AQ28" s="42"/>
      <c r="AR28" s="42"/>
      <c r="AS28" s="42"/>
      <c r="AT28" s="42"/>
      <c r="AU28" s="42"/>
      <c r="AV28" s="42"/>
      <c r="AW28" s="42"/>
      <c r="AX28" s="42"/>
      <c r="AY28" s="42"/>
      <c r="AZ28" s="42"/>
      <c r="BA28" s="42"/>
      <c r="BB28" s="42"/>
      <c r="BC28" s="137">
        <v>26.31578947368421</v>
      </c>
      <c r="BD28" s="137">
        <v>4.761904761904762</v>
      </c>
      <c r="BE28" s="137">
        <v>2.5238095238095237</v>
      </c>
      <c r="BF28" s="139"/>
      <c r="BG28" s="42"/>
      <c r="BH28" s="42"/>
      <c r="BI28" s="137"/>
      <c r="BJ28" s="42"/>
      <c r="BK28" s="137"/>
      <c r="BL28" s="139">
        <v>1.251217751726444</v>
      </c>
      <c r="BM28" s="139">
        <v>19.670329670329664</v>
      </c>
      <c r="BN28" s="137">
        <v>1.354793608531526</v>
      </c>
      <c r="BO28" s="137">
        <v>62.188909343891275</v>
      </c>
      <c r="BP28" s="42">
        <v>0.70399</v>
      </c>
      <c r="BQ28" s="42"/>
      <c r="BR28" s="42"/>
      <c r="BS28" s="42"/>
      <c r="BT28" s="42"/>
      <c r="BU28" s="42"/>
      <c r="BV28" s="137"/>
      <c r="BW28" s="141"/>
      <c r="BX28" s="141"/>
      <c r="BY28" s="141"/>
      <c r="BZ28" s="141"/>
      <c r="CA28" s="141"/>
      <c r="CB28" s="141"/>
      <c r="CC28" s="141"/>
      <c r="CD28" s="141"/>
      <c r="CE28" s="141"/>
      <c r="CF28" s="141"/>
      <c r="CG28" s="141"/>
      <c r="CH28" s="141"/>
      <c r="CI28" s="141"/>
      <c r="CJ28" s="141"/>
      <c r="CK28" s="140">
        <v>0.678571428571429</v>
      </c>
      <c r="CL28" s="141"/>
      <c r="CM28" s="140"/>
      <c r="CN28" s="42"/>
      <c r="CO28" s="42"/>
      <c r="CQ28" s="42"/>
      <c r="CR28" s="42"/>
      <c r="CS28" s="42"/>
      <c r="CT28" s="42"/>
      <c r="CU28" s="42"/>
      <c r="CV28" s="42"/>
      <c r="CW28" s="42"/>
      <c r="CX28" s="42"/>
      <c r="CY28" s="42"/>
    </row>
    <row r="29" spans="1:103" ht="13.5">
      <c r="A29" s="42" t="s">
        <v>783</v>
      </c>
      <c r="B29" s="28">
        <v>-35.22</v>
      </c>
      <c r="C29" s="28">
        <v>-70.57</v>
      </c>
      <c r="D29" s="42">
        <v>0</v>
      </c>
      <c r="E29" s="42">
        <v>0.075</v>
      </c>
      <c r="F29" s="42" t="s">
        <v>810</v>
      </c>
      <c r="G29" s="42">
        <v>52.4</v>
      </c>
      <c r="H29" s="42">
        <v>0.96</v>
      </c>
      <c r="I29" s="42">
        <v>17.6</v>
      </c>
      <c r="J29" s="42"/>
      <c r="K29" s="19">
        <v>8.494555925492666</v>
      </c>
      <c r="L29" s="42"/>
      <c r="M29" s="42">
        <v>0.15</v>
      </c>
      <c r="N29" s="42">
        <v>6.67</v>
      </c>
      <c r="O29" s="42">
        <v>8.97</v>
      </c>
      <c r="P29" s="42">
        <v>3.32</v>
      </c>
      <c r="Q29" s="42">
        <v>0.95</v>
      </c>
      <c r="R29" s="42">
        <v>0.23</v>
      </c>
      <c r="S29" s="42">
        <v>0</v>
      </c>
      <c r="T29" s="42"/>
      <c r="U29" s="19">
        <v>99.74455592549269</v>
      </c>
      <c r="V29" s="42">
        <v>22</v>
      </c>
      <c r="W29" s="42">
        <v>258</v>
      </c>
      <c r="X29" s="42"/>
      <c r="Y29" s="42">
        <v>478</v>
      </c>
      <c r="Z29" s="42">
        <v>115</v>
      </c>
      <c r="AA29" s="42">
        <v>12</v>
      </c>
      <c r="AB29" s="42">
        <v>24</v>
      </c>
      <c r="AC29" s="42"/>
      <c r="AD29" s="42">
        <v>17</v>
      </c>
      <c r="AE29" s="42">
        <v>3.88</v>
      </c>
      <c r="AF29" s="42">
        <v>0.97</v>
      </c>
      <c r="AG29" s="42">
        <v>3.7</v>
      </c>
      <c r="AH29" s="42">
        <v>0.52</v>
      </c>
      <c r="AI29" s="42"/>
      <c r="AJ29" s="42"/>
      <c r="AK29" s="42"/>
      <c r="AL29" s="42"/>
      <c r="AM29" s="42">
        <v>1.8</v>
      </c>
      <c r="AN29" s="42">
        <v>0.272</v>
      </c>
      <c r="AO29" s="42">
        <v>20</v>
      </c>
      <c r="AP29" s="42">
        <v>26.1</v>
      </c>
      <c r="AQ29" s="42"/>
      <c r="AR29" s="42">
        <v>156</v>
      </c>
      <c r="AS29" s="42">
        <v>33.6</v>
      </c>
      <c r="AT29" s="42"/>
      <c r="AU29" s="42"/>
      <c r="AV29" s="42">
        <v>90.6</v>
      </c>
      <c r="AW29" s="42"/>
      <c r="AX29" s="42">
        <v>0.91</v>
      </c>
      <c r="AY29" s="42">
        <v>1.8</v>
      </c>
      <c r="AZ29" s="42">
        <v>0.4</v>
      </c>
      <c r="BA29" s="42">
        <v>0.2</v>
      </c>
      <c r="BB29" s="42">
        <v>2.62</v>
      </c>
      <c r="BC29" s="137">
        <v>23.9</v>
      </c>
      <c r="BD29" s="137">
        <v>4.156521739130435</v>
      </c>
      <c r="BE29" s="137">
        <v>2.243478260869565</v>
      </c>
      <c r="BF29" s="139"/>
      <c r="BG29" s="42"/>
      <c r="BH29" s="42">
        <v>0.0156521739130435</v>
      </c>
      <c r="BI29" s="137"/>
      <c r="BJ29" s="42"/>
      <c r="BK29" s="137">
        <v>1.3563385626662683</v>
      </c>
      <c r="BL29" s="139">
        <v>1.2953960135395128</v>
      </c>
      <c r="BM29" s="139">
        <v>18.333333333333332</v>
      </c>
      <c r="BN29" s="137">
        <v>1.2735466155161417</v>
      </c>
      <c r="BO29" s="137">
        <v>63.63178011237006</v>
      </c>
      <c r="BP29" s="42">
        <v>0.70399</v>
      </c>
      <c r="BQ29" s="42"/>
      <c r="BR29" s="42"/>
      <c r="BS29" s="42">
        <v>18.616</v>
      </c>
      <c r="BT29" s="42">
        <v>15.607</v>
      </c>
      <c r="BU29" s="42">
        <v>38.609</v>
      </c>
      <c r="BV29" s="137"/>
      <c r="BW29" s="140">
        <v>4.8</v>
      </c>
      <c r="BX29" s="140">
        <v>3.2</v>
      </c>
      <c r="BY29" s="141"/>
      <c r="BZ29" s="140">
        <v>2.297297297297298</v>
      </c>
      <c r="CA29" s="140">
        <v>1.475285171102662</v>
      </c>
      <c r="CB29" s="140">
        <v>0.950980392156863</v>
      </c>
      <c r="CC29" s="140">
        <v>1.0054347826087</v>
      </c>
      <c r="CD29" s="140">
        <v>0.776119402985075</v>
      </c>
      <c r="CE29" s="141"/>
      <c r="CF29" s="141"/>
      <c r="CG29" s="141"/>
      <c r="CH29" s="141"/>
      <c r="CI29" s="140">
        <v>0.59016393442623</v>
      </c>
      <c r="CJ29" s="140">
        <v>0.597802197802198</v>
      </c>
      <c r="CK29" s="140">
        <v>0.714285714285714</v>
      </c>
      <c r="CL29" s="140">
        <v>0.800462102557142</v>
      </c>
      <c r="CM29" s="140">
        <v>1.3563385626662683</v>
      </c>
      <c r="CN29" s="42"/>
      <c r="CO29" s="42"/>
      <c r="CQ29" s="42"/>
      <c r="CR29" s="42"/>
      <c r="CS29" s="42"/>
      <c r="CT29" s="42"/>
      <c r="CU29" s="42"/>
      <c r="CV29" s="42"/>
      <c r="CW29" s="42"/>
      <c r="CX29" s="42"/>
      <c r="CY29" s="42"/>
    </row>
    <row r="30" spans="1:103" ht="13.5">
      <c r="A30" s="42" t="s">
        <v>783</v>
      </c>
      <c r="B30" s="28">
        <v>-35.22</v>
      </c>
      <c r="C30" s="28">
        <v>-70.57</v>
      </c>
      <c r="D30" s="42">
        <v>0</v>
      </c>
      <c r="E30" s="42">
        <v>0.075</v>
      </c>
      <c r="F30" s="42" t="s">
        <v>811</v>
      </c>
      <c r="G30" s="42">
        <v>51.7</v>
      </c>
      <c r="H30" s="42">
        <v>1.1</v>
      </c>
      <c r="I30" s="42">
        <v>17.5</v>
      </c>
      <c r="J30" s="42"/>
      <c r="K30" s="19">
        <v>8.692522271213894</v>
      </c>
      <c r="L30" s="42"/>
      <c r="M30" s="42">
        <v>0.15</v>
      </c>
      <c r="N30" s="42">
        <v>6.33</v>
      </c>
      <c r="O30" s="42">
        <v>8.96</v>
      </c>
      <c r="P30" s="42">
        <v>3.56</v>
      </c>
      <c r="Q30" s="42">
        <v>1.03</v>
      </c>
      <c r="R30" s="42">
        <v>0.28</v>
      </c>
      <c r="S30" s="42">
        <v>0</v>
      </c>
      <c r="T30" s="42"/>
      <c r="U30" s="19">
        <v>99.30252227121392</v>
      </c>
      <c r="V30" s="42">
        <v>17</v>
      </c>
      <c r="W30" s="42">
        <v>302</v>
      </c>
      <c r="X30" s="42"/>
      <c r="Y30" s="42">
        <v>556</v>
      </c>
      <c r="Z30" s="42">
        <v>126</v>
      </c>
      <c r="AA30" s="42"/>
      <c r="AB30" s="42"/>
      <c r="AC30" s="42"/>
      <c r="AD30" s="42"/>
      <c r="AE30" s="42"/>
      <c r="AF30" s="42"/>
      <c r="AG30" s="42"/>
      <c r="AH30" s="42"/>
      <c r="AI30" s="42"/>
      <c r="AJ30" s="42"/>
      <c r="AK30" s="42"/>
      <c r="AL30" s="42"/>
      <c r="AM30" s="42"/>
      <c r="AN30" s="42"/>
      <c r="AO30" s="42">
        <v>22</v>
      </c>
      <c r="AP30" s="42"/>
      <c r="AQ30" s="42"/>
      <c r="AR30" s="42"/>
      <c r="AS30" s="42"/>
      <c r="AT30" s="42"/>
      <c r="AU30" s="42"/>
      <c r="AV30" s="42"/>
      <c r="AW30" s="42"/>
      <c r="AX30" s="42"/>
      <c r="AY30" s="42"/>
      <c r="AZ30" s="42"/>
      <c r="BA30" s="42"/>
      <c r="BB30" s="42"/>
      <c r="BC30" s="137">
        <v>25.27272727272726</v>
      </c>
      <c r="BD30" s="137">
        <v>4.412698412698413</v>
      </c>
      <c r="BE30" s="137">
        <v>2.3968253968253967</v>
      </c>
      <c r="BF30" s="139"/>
      <c r="BG30" s="42"/>
      <c r="BH30" s="42"/>
      <c r="BI30" s="137"/>
      <c r="BJ30" s="42"/>
      <c r="BK30" s="137"/>
      <c r="BL30" s="139">
        <v>1.3292688227235971</v>
      </c>
      <c r="BM30" s="139">
        <v>15.909090909090912</v>
      </c>
      <c r="BN30" s="137">
        <v>1.3732262671743907</v>
      </c>
      <c r="BO30" s="137">
        <v>61.87062261389105</v>
      </c>
      <c r="BP30" s="42">
        <v>0.704</v>
      </c>
      <c r="BQ30" s="42">
        <v>0.512787</v>
      </c>
      <c r="BR30" s="42">
        <v>2.906534435604957</v>
      </c>
      <c r="BS30" s="42">
        <v>18.594</v>
      </c>
      <c r="BT30" s="42">
        <v>15.622</v>
      </c>
      <c r="BU30" s="42">
        <v>38.532</v>
      </c>
      <c r="BV30" s="137"/>
      <c r="BW30" s="141"/>
      <c r="BX30" s="141"/>
      <c r="BY30" s="141"/>
      <c r="BZ30" s="141"/>
      <c r="CA30" s="141"/>
      <c r="CB30" s="141"/>
      <c r="CC30" s="141"/>
      <c r="CD30" s="141"/>
      <c r="CE30" s="141"/>
      <c r="CF30" s="141"/>
      <c r="CG30" s="141"/>
      <c r="CH30" s="141"/>
      <c r="CI30" s="141"/>
      <c r="CJ30" s="141"/>
      <c r="CK30" s="140">
        <v>0.785714285714286</v>
      </c>
      <c r="CL30" s="141"/>
      <c r="CM30" s="140"/>
      <c r="CN30" s="42"/>
      <c r="CO30" s="42"/>
      <c r="CQ30" s="42"/>
      <c r="CR30" s="42"/>
      <c r="CS30" s="42"/>
      <c r="CT30" s="42"/>
      <c r="CU30" s="42"/>
      <c r="CV30" s="42"/>
      <c r="CW30" s="42"/>
      <c r="CX30" s="42"/>
      <c r="CY30" s="42"/>
    </row>
    <row r="31" spans="1:103" ht="13.5">
      <c r="A31" s="42" t="s">
        <v>783</v>
      </c>
      <c r="B31" s="28">
        <v>-35.22</v>
      </c>
      <c r="C31" s="28">
        <v>-70.57</v>
      </c>
      <c r="D31" s="42">
        <v>0</v>
      </c>
      <c r="E31" s="42">
        <v>0.075</v>
      </c>
      <c r="F31" s="42" t="s">
        <v>812</v>
      </c>
      <c r="G31" s="42">
        <v>52.7</v>
      </c>
      <c r="H31" s="42">
        <v>1.03</v>
      </c>
      <c r="I31" s="42">
        <v>17.6</v>
      </c>
      <c r="J31" s="42"/>
      <c r="K31" s="19">
        <v>8.341581931071717</v>
      </c>
      <c r="L31" s="42"/>
      <c r="M31" s="42">
        <v>0.15</v>
      </c>
      <c r="N31" s="42">
        <v>6.07</v>
      </c>
      <c r="O31" s="42">
        <v>8.63</v>
      </c>
      <c r="P31" s="42">
        <v>3.55</v>
      </c>
      <c r="Q31" s="42">
        <v>1.04</v>
      </c>
      <c r="R31" s="42">
        <v>0.26</v>
      </c>
      <c r="S31" s="42">
        <v>0</v>
      </c>
      <c r="T31" s="42"/>
      <c r="U31" s="19">
        <v>99.37158193107172</v>
      </c>
      <c r="V31" s="42">
        <v>26</v>
      </c>
      <c r="W31" s="42">
        <v>295</v>
      </c>
      <c r="X31" s="42"/>
      <c r="Y31" s="42">
        <v>545</v>
      </c>
      <c r="Z31" s="42">
        <v>128</v>
      </c>
      <c r="AA31" s="42">
        <v>13</v>
      </c>
      <c r="AB31" s="42">
        <v>30</v>
      </c>
      <c r="AC31" s="42"/>
      <c r="AD31" s="42">
        <v>21</v>
      </c>
      <c r="AE31" s="42">
        <v>4.35</v>
      </c>
      <c r="AF31" s="42">
        <v>1.1</v>
      </c>
      <c r="AG31" s="42"/>
      <c r="AH31" s="42">
        <v>0.51</v>
      </c>
      <c r="AI31" s="42"/>
      <c r="AJ31" s="42"/>
      <c r="AK31" s="42"/>
      <c r="AL31" s="42"/>
      <c r="AM31" s="42">
        <v>1.8</v>
      </c>
      <c r="AN31" s="42">
        <v>0.3</v>
      </c>
      <c r="AO31" s="42">
        <v>20</v>
      </c>
      <c r="AP31" s="42">
        <v>24</v>
      </c>
      <c r="AQ31" s="42"/>
      <c r="AR31" s="42">
        <v>139</v>
      </c>
      <c r="AS31" s="42">
        <v>33.5</v>
      </c>
      <c r="AT31" s="42"/>
      <c r="AU31" s="42"/>
      <c r="AV31" s="42">
        <v>84</v>
      </c>
      <c r="AW31" s="42"/>
      <c r="AX31" s="42">
        <v>1</v>
      </c>
      <c r="AY31" s="42">
        <v>2.3</v>
      </c>
      <c r="AZ31" s="42">
        <v>0.68</v>
      </c>
      <c r="BA31" s="42">
        <v>0.24</v>
      </c>
      <c r="BB31" s="42">
        <v>2.8</v>
      </c>
      <c r="BC31" s="137">
        <v>27.25</v>
      </c>
      <c r="BD31" s="137">
        <v>4.2578125</v>
      </c>
      <c r="BE31" s="137">
        <v>2.3046875</v>
      </c>
      <c r="BF31" s="139"/>
      <c r="BG31" s="42"/>
      <c r="BH31" s="42">
        <v>0.01796875</v>
      </c>
      <c r="BI31" s="137"/>
      <c r="BJ31" s="42"/>
      <c r="BK31" s="137">
        <v>1.436347028549405</v>
      </c>
      <c r="BL31" s="139">
        <v>1.287305833103657</v>
      </c>
      <c r="BM31" s="139">
        <v>17.0873786407767</v>
      </c>
      <c r="BN31" s="137">
        <v>1.3742309606378453</v>
      </c>
      <c r="BO31" s="137">
        <v>61.853367630786565</v>
      </c>
      <c r="BP31" s="42">
        <v>0.70407</v>
      </c>
      <c r="BQ31" s="42"/>
      <c r="BR31" s="42"/>
      <c r="BS31" s="42"/>
      <c r="BT31" s="42"/>
      <c r="BU31" s="42"/>
      <c r="BV31" s="137"/>
      <c r="BW31" s="140">
        <v>5.2</v>
      </c>
      <c r="BX31" s="140">
        <v>4</v>
      </c>
      <c r="BY31" s="141"/>
      <c r="BZ31" s="140">
        <v>2.837837837837838</v>
      </c>
      <c r="CA31" s="140">
        <v>1.6539923954372617</v>
      </c>
      <c r="CB31" s="140">
        <v>1.07843137254902</v>
      </c>
      <c r="CC31" s="141"/>
      <c r="CD31" s="140">
        <v>0.761194029850746</v>
      </c>
      <c r="CE31" s="141"/>
      <c r="CF31" s="141"/>
      <c r="CG31" s="141"/>
      <c r="CH31" s="141"/>
      <c r="CI31" s="140">
        <v>0.59016393442623</v>
      </c>
      <c r="CJ31" s="140">
        <v>0.659340659340659</v>
      </c>
      <c r="CK31" s="140">
        <v>0.714285714285714</v>
      </c>
      <c r="CL31" s="140">
        <v>0.847680213570141</v>
      </c>
      <c r="CM31" s="140">
        <v>1.436347028549405</v>
      </c>
      <c r="CN31" s="42"/>
      <c r="CO31" s="42"/>
      <c r="CQ31" s="42"/>
      <c r="CR31" s="42"/>
      <c r="CS31" s="42"/>
      <c r="CT31" s="42"/>
      <c r="CU31" s="42"/>
      <c r="CV31" s="42"/>
      <c r="CW31" s="42"/>
      <c r="CX31" s="42"/>
      <c r="CY31" s="42"/>
    </row>
    <row r="32" spans="1:103" ht="13.5">
      <c r="A32" s="42" t="s">
        <v>783</v>
      </c>
      <c r="B32" s="28">
        <v>-35.22</v>
      </c>
      <c r="C32" s="28">
        <v>-70.57</v>
      </c>
      <c r="D32" s="42">
        <v>0</v>
      </c>
      <c r="E32" s="42">
        <v>0.075</v>
      </c>
      <c r="F32" s="42" t="s">
        <v>813</v>
      </c>
      <c r="G32" s="42">
        <v>57.2</v>
      </c>
      <c r="H32" s="42">
        <v>0.96</v>
      </c>
      <c r="I32" s="42">
        <v>17.4</v>
      </c>
      <c r="J32" s="42"/>
      <c r="K32" s="19">
        <v>6.766849635561955</v>
      </c>
      <c r="L32" s="42"/>
      <c r="M32" s="42">
        <v>0.13</v>
      </c>
      <c r="N32" s="42">
        <v>3.68</v>
      </c>
      <c r="O32" s="42">
        <v>6.86</v>
      </c>
      <c r="P32" s="42">
        <v>3.81</v>
      </c>
      <c r="Q32" s="42">
        <v>1.99</v>
      </c>
      <c r="R32" s="42">
        <v>0.22</v>
      </c>
      <c r="S32" s="42">
        <v>0.1</v>
      </c>
      <c r="T32" s="42"/>
      <c r="U32" s="19">
        <v>99.11684963556195</v>
      </c>
      <c r="V32" s="42">
        <v>67</v>
      </c>
      <c r="W32" s="42">
        <v>417</v>
      </c>
      <c r="X32" s="42"/>
      <c r="Y32" s="42">
        <v>456</v>
      </c>
      <c r="Z32" s="42">
        <v>170</v>
      </c>
      <c r="AA32" s="42">
        <v>18.5</v>
      </c>
      <c r="AB32" s="42">
        <v>38</v>
      </c>
      <c r="AC32" s="42"/>
      <c r="AD32" s="42">
        <v>20</v>
      </c>
      <c r="AE32" s="42">
        <v>4.59</v>
      </c>
      <c r="AF32" s="42">
        <v>1.1</v>
      </c>
      <c r="AG32" s="42">
        <v>5.1</v>
      </c>
      <c r="AH32" s="42">
        <v>0.58</v>
      </c>
      <c r="AI32" s="42"/>
      <c r="AJ32" s="42"/>
      <c r="AK32" s="42"/>
      <c r="AL32" s="42"/>
      <c r="AM32" s="42">
        <v>2.04</v>
      </c>
      <c r="AN32" s="42">
        <v>0.313</v>
      </c>
      <c r="AO32" s="42">
        <v>23</v>
      </c>
      <c r="AP32" s="42">
        <v>21.9</v>
      </c>
      <c r="AQ32" s="42"/>
      <c r="AR32" s="42">
        <v>47.2</v>
      </c>
      <c r="AS32" s="42">
        <v>19.3</v>
      </c>
      <c r="AT32" s="42"/>
      <c r="AU32" s="42"/>
      <c r="AV32" s="42">
        <v>82</v>
      </c>
      <c r="AW32" s="42"/>
      <c r="AX32" s="42">
        <v>2.7</v>
      </c>
      <c r="AY32" s="42">
        <v>7.21</v>
      </c>
      <c r="AZ32" s="42">
        <v>1.7</v>
      </c>
      <c r="BA32" s="42">
        <v>0.45</v>
      </c>
      <c r="BB32" s="42">
        <v>4.03</v>
      </c>
      <c r="BC32" s="137">
        <v>19.826086956521735</v>
      </c>
      <c r="BD32" s="137">
        <v>2.68235294117647</v>
      </c>
      <c r="BE32" s="137">
        <v>2.4529411764705875</v>
      </c>
      <c r="BF32" s="139"/>
      <c r="BG32" s="42"/>
      <c r="BH32" s="42">
        <v>0.0424117647058823</v>
      </c>
      <c r="BI32" s="137"/>
      <c r="BJ32" s="42"/>
      <c r="BK32" s="137">
        <v>1.161260455533067</v>
      </c>
      <c r="BL32" s="139">
        <v>1.200831189820269</v>
      </c>
      <c r="BM32" s="139">
        <v>18.125</v>
      </c>
      <c r="BN32" s="137">
        <v>1.8388178357505314</v>
      </c>
      <c r="BO32" s="137">
        <v>54.78779689150834</v>
      </c>
      <c r="BP32" s="42">
        <v>0.70411</v>
      </c>
      <c r="BQ32" s="42"/>
      <c r="BR32" s="42"/>
      <c r="BS32" s="42"/>
      <c r="BT32" s="42"/>
      <c r="BU32" s="42"/>
      <c r="BV32" s="137"/>
      <c r="BW32" s="140">
        <v>7.4</v>
      </c>
      <c r="BX32" s="140">
        <v>5.066666666666666</v>
      </c>
      <c r="BY32" s="141"/>
      <c r="BZ32" s="140">
        <v>2.7027027027027026</v>
      </c>
      <c r="CA32" s="140">
        <v>1.745247148288973</v>
      </c>
      <c r="CB32" s="140">
        <v>1.07843137254902</v>
      </c>
      <c r="CC32" s="140">
        <v>1.385869565217391</v>
      </c>
      <c r="CD32" s="140">
        <v>0.865671641791045</v>
      </c>
      <c r="CE32" s="141"/>
      <c r="CF32" s="141"/>
      <c r="CG32" s="141"/>
      <c r="CH32" s="140"/>
      <c r="CI32" s="140">
        <v>0.668852459016393</v>
      </c>
      <c r="CJ32" s="140">
        <v>0.687912087912088</v>
      </c>
      <c r="CK32" s="140">
        <v>0.821428571428571</v>
      </c>
      <c r="CL32" s="140">
        <v>0.776711911241789</v>
      </c>
      <c r="CM32" s="140">
        <v>1.161260455533067</v>
      </c>
      <c r="CN32" s="42"/>
      <c r="CO32" s="42"/>
      <c r="CQ32" s="42"/>
      <c r="CR32" s="42"/>
      <c r="CS32" s="42"/>
      <c r="CT32" s="42"/>
      <c r="CU32" s="42"/>
      <c r="CV32" s="42"/>
      <c r="CW32" s="42"/>
      <c r="CX32" s="42"/>
      <c r="CY32" s="42"/>
    </row>
    <row r="33" spans="1:103" ht="13.5">
      <c r="A33" s="42" t="s">
        <v>783</v>
      </c>
      <c r="B33" s="28">
        <v>-35.22</v>
      </c>
      <c r="C33" s="28">
        <v>-70.57</v>
      </c>
      <c r="D33" s="42">
        <v>0</v>
      </c>
      <c r="E33" s="42">
        <v>0.075</v>
      </c>
      <c r="F33" s="42" t="s">
        <v>814</v>
      </c>
      <c r="G33" s="42">
        <v>59.6</v>
      </c>
      <c r="H33" s="42">
        <v>0.85</v>
      </c>
      <c r="I33" s="42">
        <v>16.9</v>
      </c>
      <c r="J33" s="42"/>
      <c r="K33" s="19">
        <v>5.947988841896877</v>
      </c>
      <c r="L33" s="42"/>
      <c r="M33" s="42">
        <v>0.11</v>
      </c>
      <c r="N33" s="42">
        <v>3.23</v>
      </c>
      <c r="O33" s="42">
        <v>6.03</v>
      </c>
      <c r="P33" s="42">
        <v>3.88</v>
      </c>
      <c r="Q33" s="42">
        <v>2.42</v>
      </c>
      <c r="R33" s="42">
        <v>0.19</v>
      </c>
      <c r="S33" s="42">
        <v>0.16</v>
      </c>
      <c r="T33" s="42"/>
      <c r="U33" s="19">
        <v>99.31798884189685</v>
      </c>
      <c r="V33" s="42">
        <v>85</v>
      </c>
      <c r="W33" s="42">
        <v>434</v>
      </c>
      <c r="X33" s="42"/>
      <c r="Y33" s="42">
        <v>402</v>
      </c>
      <c r="Z33" s="42">
        <v>190</v>
      </c>
      <c r="AA33" s="42">
        <v>21</v>
      </c>
      <c r="AB33" s="42">
        <v>42</v>
      </c>
      <c r="AC33" s="42"/>
      <c r="AD33" s="42">
        <v>21</v>
      </c>
      <c r="AE33" s="42">
        <v>4.88</v>
      </c>
      <c r="AF33" s="42">
        <v>1</v>
      </c>
      <c r="AG33" s="42">
        <v>4.9</v>
      </c>
      <c r="AH33" s="42">
        <v>0.66</v>
      </c>
      <c r="AI33" s="42"/>
      <c r="AJ33" s="42"/>
      <c r="AK33" s="42"/>
      <c r="AL33" s="42"/>
      <c r="AM33" s="42">
        <v>2.2</v>
      </c>
      <c r="AN33" s="42">
        <v>0.34</v>
      </c>
      <c r="AO33" s="42">
        <v>24</v>
      </c>
      <c r="AP33" s="42">
        <v>18.3</v>
      </c>
      <c r="AQ33" s="42"/>
      <c r="AR33" s="42">
        <v>32</v>
      </c>
      <c r="AS33" s="42">
        <v>16</v>
      </c>
      <c r="AT33" s="42"/>
      <c r="AU33" s="42"/>
      <c r="AV33" s="42">
        <v>74</v>
      </c>
      <c r="AW33" s="42"/>
      <c r="AX33" s="42">
        <v>3.7</v>
      </c>
      <c r="AY33" s="42">
        <v>9.6</v>
      </c>
      <c r="AZ33" s="42">
        <v>2.2</v>
      </c>
      <c r="BA33" s="42">
        <v>0.49</v>
      </c>
      <c r="BB33" s="42">
        <v>4.74</v>
      </c>
      <c r="BC33" s="137">
        <v>16.75</v>
      </c>
      <c r="BD33" s="137">
        <v>2.11578947368421</v>
      </c>
      <c r="BE33" s="137">
        <v>2.284210526315789</v>
      </c>
      <c r="BF33" s="139"/>
      <c r="BG33" s="42"/>
      <c r="BH33" s="42">
        <v>0.0505263157894737</v>
      </c>
      <c r="BI33" s="137"/>
      <c r="BJ33" s="42"/>
      <c r="BK33" s="137">
        <v>0.905058844905229</v>
      </c>
      <c r="BL33" s="139">
        <v>1.1814193491235272</v>
      </c>
      <c r="BM33" s="139">
        <v>19.882352941176467</v>
      </c>
      <c r="BN33" s="137">
        <v>1.841482613590365</v>
      </c>
      <c r="BO33" s="137">
        <v>54.7519230943372</v>
      </c>
      <c r="BP33" s="42">
        <v>0.70416</v>
      </c>
      <c r="BQ33" s="42"/>
      <c r="BR33" s="42"/>
      <c r="BS33" s="42">
        <v>18.603</v>
      </c>
      <c r="BT33" s="42">
        <v>15.594</v>
      </c>
      <c r="BU33" s="42">
        <v>38.485</v>
      </c>
      <c r="BV33" s="137"/>
      <c r="BW33" s="140">
        <v>8.4</v>
      </c>
      <c r="BX33" s="140">
        <v>5.6</v>
      </c>
      <c r="BY33" s="141"/>
      <c r="BZ33" s="140">
        <v>2.837837837837838</v>
      </c>
      <c r="CA33" s="140">
        <v>1.855513307984791</v>
      </c>
      <c r="CB33" s="140">
        <v>0.980392156862745</v>
      </c>
      <c r="CC33" s="140">
        <v>1.3315217391304348</v>
      </c>
      <c r="CD33" s="140">
        <v>0.985074626865672</v>
      </c>
      <c r="CE33" s="141"/>
      <c r="CF33" s="141"/>
      <c r="CG33" s="141"/>
      <c r="CH33" s="140"/>
      <c r="CI33" s="140">
        <v>0.721311475409836</v>
      </c>
      <c r="CJ33" s="140">
        <v>0.747252747252747</v>
      </c>
      <c r="CK33" s="140">
        <v>0.857142857142857</v>
      </c>
      <c r="CL33" s="140">
        <v>0.652829330751312</v>
      </c>
      <c r="CM33" s="140">
        <v>0.905058844905229</v>
      </c>
      <c r="CN33" s="42"/>
      <c r="CO33" s="42"/>
      <c r="CQ33" s="42"/>
      <c r="CR33" s="42"/>
      <c r="CS33" s="42"/>
      <c r="CT33" s="42"/>
      <c r="CU33" s="42"/>
      <c r="CV33" s="42"/>
      <c r="CW33" s="42"/>
      <c r="CX33" s="42"/>
      <c r="CY33" s="42"/>
    </row>
    <row r="34" spans="1:103" ht="13.5">
      <c r="A34" s="42" t="s">
        <v>783</v>
      </c>
      <c r="B34" s="28">
        <v>-35.22</v>
      </c>
      <c r="C34" s="28">
        <v>-70.57</v>
      </c>
      <c r="D34" s="42">
        <v>0</v>
      </c>
      <c r="E34" s="42">
        <v>0.075</v>
      </c>
      <c r="F34" s="42" t="s">
        <v>815</v>
      </c>
      <c r="G34" s="42">
        <v>68.7</v>
      </c>
      <c r="H34" s="42">
        <v>0.45</v>
      </c>
      <c r="I34" s="42">
        <v>15.3</v>
      </c>
      <c r="J34" s="42"/>
      <c r="K34" s="19">
        <v>2.411590029694952</v>
      </c>
      <c r="L34" s="42"/>
      <c r="M34" s="42">
        <v>0.05</v>
      </c>
      <c r="N34" s="42">
        <v>0.77</v>
      </c>
      <c r="O34" s="42">
        <v>2.28</v>
      </c>
      <c r="P34" s="42">
        <v>4.24</v>
      </c>
      <c r="Q34" s="42">
        <v>4.29</v>
      </c>
      <c r="R34" s="42">
        <v>0.11</v>
      </c>
      <c r="S34" s="42">
        <v>0.79</v>
      </c>
      <c r="T34" s="42"/>
      <c r="U34" s="19">
        <v>99.39159002969495</v>
      </c>
      <c r="V34" s="42">
        <v>167</v>
      </c>
      <c r="W34" s="42">
        <v>622</v>
      </c>
      <c r="X34" s="42"/>
      <c r="Y34" s="42">
        <v>202</v>
      </c>
      <c r="Z34" s="42">
        <v>285</v>
      </c>
      <c r="AA34" s="42">
        <v>30.9</v>
      </c>
      <c r="AB34" s="42">
        <v>62.3</v>
      </c>
      <c r="AC34" s="42"/>
      <c r="AD34" s="42">
        <v>27</v>
      </c>
      <c r="AE34" s="42">
        <v>5.55</v>
      </c>
      <c r="AF34" s="42">
        <v>0.8</v>
      </c>
      <c r="AG34" s="42">
        <v>5.7</v>
      </c>
      <c r="AH34" s="42">
        <v>0.65</v>
      </c>
      <c r="AI34" s="42"/>
      <c r="AJ34" s="42"/>
      <c r="AK34" s="42"/>
      <c r="AL34" s="42"/>
      <c r="AM34" s="42">
        <v>2.7</v>
      </c>
      <c r="AN34" s="42">
        <v>0.409</v>
      </c>
      <c r="AO34" s="42">
        <v>30</v>
      </c>
      <c r="AP34" s="42">
        <v>6.13</v>
      </c>
      <c r="AQ34" s="42"/>
      <c r="AR34" s="42">
        <v>1.9</v>
      </c>
      <c r="AS34" s="42">
        <v>3.65</v>
      </c>
      <c r="AT34" s="42"/>
      <c r="AU34" s="42"/>
      <c r="AV34" s="42">
        <v>42</v>
      </c>
      <c r="AW34" s="42"/>
      <c r="AX34" s="42">
        <v>7.2</v>
      </c>
      <c r="AY34" s="42">
        <v>19.9</v>
      </c>
      <c r="AZ34" s="42">
        <v>4.65</v>
      </c>
      <c r="BA34" s="42">
        <v>0.893</v>
      </c>
      <c r="BB34" s="42">
        <v>7.91</v>
      </c>
      <c r="BC34" s="137">
        <v>6.733333333333334</v>
      </c>
      <c r="BD34" s="137">
        <v>0.708771929824561</v>
      </c>
      <c r="BE34" s="137">
        <v>2.182456140350877</v>
      </c>
      <c r="BF34" s="139"/>
      <c r="BG34" s="42"/>
      <c r="BH34" s="42">
        <v>0.0698245614035087</v>
      </c>
      <c r="BI34" s="137"/>
      <c r="BJ34" s="42"/>
      <c r="BK34" s="137">
        <v>0.546664448226411</v>
      </c>
      <c r="BL34" s="139">
        <v>1.030342785179824</v>
      </c>
      <c r="BM34" s="139">
        <v>34</v>
      </c>
      <c r="BN34" s="137">
        <v>3.131935103499938</v>
      </c>
      <c r="BO34" s="137">
        <v>41.57055827830177</v>
      </c>
      <c r="BP34" s="42">
        <v>0.70424</v>
      </c>
      <c r="BQ34" s="42">
        <v>0.512733</v>
      </c>
      <c r="BR34" s="42">
        <v>1.853159539479954</v>
      </c>
      <c r="BS34" s="42">
        <v>18.626</v>
      </c>
      <c r="BT34" s="42">
        <v>15.603</v>
      </c>
      <c r="BU34" s="42">
        <v>38.538</v>
      </c>
      <c r="BV34" s="137"/>
      <c r="BW34" s="140">
        <v>12.36</v>
      </c>
      <c r="BX34" s="140">
        <v>8.306666666666668</v>
      </c>
      <c r="BY34" s="141"/>
      <c r="BZ34" s="140">
        <v>3.6486486486486487</v>
      </c>
      <c r="CA34" s="140">
        <v>2.1102661596958177</v>
      </c>
      <c r="CB34" s="140">
        <v>0.784313725490196</v>
      </c>
      <c r="CC34" s="140">
        <v>1.5489130434782612</v>
      </c>
      <c r="CD34" s="140">
        <v>0.970149253731343</v>
      </c>
      <c r="CE34" s="141"/>
      <c r="CF34" s="141"/>
      <c r="CG34" s="141"/>
      <c r="CH34" s="140"/>
      <c r="CI34" s="140">
        <v>0.885245901639344</v>
      </c>
      <c r="CJ34" s="140">
        <v>0.898901098901099</v>
      </c>
      <c r="CK34" s="140">
        <v>1.0714285714285712</v>
      </c>
      <c r="CL34" s="140">
        <v>0.483932462364364</v>
      </c>
      <c r="CM34" s="140">
        <v>0.546664448226411</v>
      </c>
      <c r="CN34" s="42"/>
      <c r="CO34" s="42"/>
      <c r="CQ34" s="42"/>
      <c r="CR34" s="42"/>
      <c r="CS34" s="42"/>
      <c r="CT34" s="42"/>
      <c r="CU34" s="42"/>
      <c r="CV34" s="42"/>
      <c r="CW34" s="42"/>
      <c r="CX34" s="42"/>
      <c r="CY34" s="42"/>
    </row>
    <row r="35" spans="1:103" ht="13.5">
      <c r="A35" s="42" t="s">
        <v>816</v>
      </c>
      <c r="B35" s="28">
        <v>-35.27</v>
      </c>
      <c r="C35" s="28">
        <v>-70.59</v>
      </c>
      <c r="D35" s="42">
        <v>0</v>
      </c>
      <c r="E35" s="42">
        <v>0.005</v>
      </c>
      <c r="F35" s="42" t="s">
        <v>817</v>
      </c>
      <c r="G35" s="42">
        <v>56.19</v>
      </c>
      <c r="H35" s="42">
        <v>1.1</v>
      </c>
      <c r="I35" s="42">
        <v>17.77</v>
      </c>
      <c r="J35" s="42"/>
      <c r="K35" s="19">
        <v>7.94</v>
      </c>
      <c r="L35" s="42"/>
      <c r="M35" s="42">
        <v>0.17</v>
      </c>
      <c r="N35" s="42">
        <v>2.88</v>
      </c>
      <c r="O35" s="42">
        <v>6.81</v>
      </c>
      <c r="P35" s="42">
        <v>3.69</v>
      </c>
      <c r="Q35" s="42">
        <v>1.57</v>
      </c>
      <c r="R35" s="42">
        <v>0.28</v>
      </c>
      <c r="S35" s="42"/>
      <c r="T35" s="42"/>
      <c r="U35" s="19">
        <v>98.4</v>
      </c>
      <c r="V35" s="42">
        <v>39.7</v>
      </c>
      <c r="W35" s="42">
        <v>402</v>
      </c>
      <c r="X35" s="42">
        <v>6</v>
      </c>
      <c r="Y35" s="42">
        <v>443</v>
      </c>
      <c r="Z35" s="42">
        <v>169</v>
      </c>
      <c r="AA35" s="42"/>
      <c r="AB35" s="42"/>
      <c r="AC35" s="42"/>
      <c r="AD35" s="42"/>
      <c r="AE35" s="42"/>
      <c r="AF35" s="42"/>
      <c r="AG35" s="42"/>
      <c r="AH35" s="42"/>
      <c r="AI35" s="42"/>
      <c r="AJ35" s="42"/>
      <c r="AK35" s="42"/>
      <c r="AL35" s="42"/>
      <c r="AM35" s="42"/>
      <c r="AN35" s="42"/>
      <c r="AO35" s="42">
        <v>30.4</v>
      </c>
      <c r="AP35" s="42"/>
      <c r="AQ35" s="42">
        <v>9</v>
      </c>
      <c r="AR35" s="42"/>
      <c r="AS35" s="42"/>
      <c r="AT35" s="42">
        <v>168</v>
      </c>
      <c r="AU35" s="42"/>
      <c r="AV35" s="42">
        <v>87</v>
      </c>
      <c r="AW35" s="42"/>
      <c r="AX35" s="42"/>
      <c r="AY35" s="42"/>
      <c r="AZ35" s="42"/>
      <c r="BA35" s="42"/>
      <c r="BB35" s="42"/>
      <c r="BC35" s="137">
        <v>14.572368421052628</v>
      </c>
      <c r="BD35" s="137">
        <v>2.621301775147929</v>
      </c>
      <c r="BE35" s="137">
        <v>2.3786982248520707</v>
      </c>
      <c r="BF35" s="138">
        <v>0.0355029585798817</v>
      </c>
      <c r="BG35" s="42">
        <v>0.197368421052632</v>
      </c>
      <c r="BH35" s="42"/>
      <c r="BI35" s="137"/>
      <c r="BJ35" s="42">
        <v>5.526315789473685</v>
      </c>
      <c r="BK35" s="137"/>
      <c r="BL35" s="139">
        <v>1.134019196189188</v>
      </c>
      <c r="BM35" s="139">
        <v>16.154545454545453</v>
      </c>
      <c r="BN35" s="137">
        <v>2.7569444444444446</v>
      </c>
      <c r="BO35" s="137">
        <v>44.6975222790277</v>
      </c>
      <c r="BP35" s="42"/>
      <c r="BQ35" s="42"/>
      <c r="BR35" s="42"/>
      <c r="BS35" s="42"/>
      <c r="BT35" s="42"/>
      <c r="BU35" s="42"/>
      <c r="BV35" s="137"/>
      <c r="BW35" s="141"/>
      <c r="BX35" s="141"/>
      <c r="BY35" s="141"/>
      <c r="BZ35" s="141"/>
      <c r="CA35" s="141"/>
      <c r="CB35" s="141"/>
      <c r="CC35" s="141"/>
      <c r="CD35" s="141"/>
      <c r="CE35" s="141"/>
      <c r="CF35" s="141"/>
      <c r="CG35" s="141"/>
      <c r="CH35" s="141"/>
      <c r="CI35" s="141"/>
      <c r="CJ35" s="141"/>
      <c r="CK35" s="140">
        <v>1.0857142857142856</v>
      </c>
      <c r="CL35" s="141"/>
      <c r="CM35" s="140"/>
      <c r="CN35" s="42"/>
      <c r="CO35" s="42"/>
      <c r="CQ35" s="42"/>
      <c r="CR35" s="42"/>
      <c r="CS35" s="42"/>
      <c r="CT35" s="42"/>
      <c r="CU35" s="42"/>
      <c r="CV35" s="42"/>
      <c r="CW35" s="42"/>
      <c r="CX35" s="42"/>
      <c r="CY35" s="42"/>
    </row>
    <row r="36" spans="1:103" ht="13.5">
      <c r="A36" s="42" t="s">
        <v>816</v>
      </c>
      <c r="B36" s="28">
        <v>-35.27</v>
      </c>
      <c r="C36" s="28">
        <v>-70.59</v>
      </c>
      <c r="D36" s="42">
        <v>0</v>
      </c>
      <c r="E36" s="42">
        <v>0.005</v>
      </c>
      <c r="F36" s="42" t="s">
        <v>818</v>
      </c>
      <c r="G36" s="42">
        <v>56.8</v>
      </c>
      <c r="H36" s="42">
        <v>1.04</v>
      </c>
      <c r="I36" s="42">
        <v>17.84</v>
      </c>
      <c r="J36" s="42"/>
      <c r="K36" s="19">
        <v>7.55</v>
      </c>
      <c r="L36" s="42"/>
      <c r="M36" s="42">
        <v>0.15</v>
      </c>
      <c r="N36" s="42">
        <v>3.24</v>
      </c>
      <c r="O36" s="42">
        <v>6.88</v>
      </c>
      <c r="P36" s="42">
        <v>3.69</v>
      </c>
      <c r="Q36" s="42">
        <v>1.5</v>
      </c>
      <c r="R36" s="42">
        <v>0.23</v>
      </c>
      <c r="S36" s="42"/>
      <c r="T36" s="42"/>
      <c r="U36" s="19">
        <v>98.92</v>
      </c>
      <c r="V36" s="42">
        <v>38.9</v>
      </c>
      <c r="W36" s="42">
        <v>460</v>
      </c>
      <c r="X36" s="42">
        <v>5.5</v>
      </c>
      <c r="Y36" s="42">
        <v>460</v>
      </c>
      <c r="Z36" s="42">
        <v>159</v>
      </c>
      <c r="AA36" s="42">
        <v>17.3</v>
      </c>
      <c r="AB36" s="42">
        <v>38.9</v>
      </c>
      <c r="AC36" s="42"/>
      <c r="AD36" s="42">
        <v>20.3</v>
      </c>
      <c r="AE36" s="42">
        <v>4.74</v>
      </c>
      <c r="AF36" s="42">
        <v>1.34</v>
      </c>
      <c r="AG36" s="42"/>
      <c r="AH36" s="42">
        <v>0.7</v>
      </c>
      <c r="AI36" s="42"/>
      <c r="AJ36" s="42"/>
      <c r="AK36" s="42"/>
      <c r="AL36" s="42"/>
      <c r="AM36" s="42">
        <v>2.33</v>
      </c>
      <c r="AN36" s="42">
        <v>0.36</v>
      </c>
      <c r="AO36" s="42">
        <v>24.3</v>
      </c>
      <c r="AP36" s="42">
        <v>23.2</v>
      </c>
      <c r="AQ36" s="42">
        <v>9</v>
      </c>
      <c r="AR36" s="42">
        <v>8.4</v>
      </c>
      <c r="AS36" s="42">
        <v>17</v>
      </c>
      <c r="AT36" s="42">
        <v>177</v>
      </c>
      <c r="AU36" s="42"/>
      <c r="AV36" s="42">
        <v>88</v>
      </c>
      <c r="AW36" s="42"/>
      <c r="AX36" s="42">
        <v>1.34</v>
      </c>
      <c r="AY36" s="42">
        <v>4.21</v>
      </c>
      <c r="AZ36" s="42"/>
      <c r="BA36" s="42">
        <v>0.29</v>
      </c>
      <c r="BB36" s="42">
        <v>3.73</v>
      </c>
      <c r="BC36" s="137">
        <v>18.930041152263367</v>
      </c>
      <c r="BD36" s="137">
        <v>2.893081761006289</v>
      </c>
      <c r="BE36" s="137">
        <v>2.893081761006289</v>
      </c>
      <c r="BF36" s="138">
        <v>0.0345911949685535</v>
      </c>
      <c r="BG36" s="42">
        <v>0.226337448559671</v>
      </c>
      <c r="BH36" s="42">
        <v>0.0264779874213836</v>
      </c>
      <c r="BI36" s="137">
        <v>7.629310344827585</v>
      </c>
      <c r="BJ36" s="42">
        <v>7.28395061728395</v>
      </c>
      <c r="BK36" s="137">
        <v>1.155194160800908</v>
      </c>
      <c r="BL36" s="139">
        <v>1.1324564129702053</v>
      </c>
      <c r="BM36" s="139">
        <v>17.153846153846153</v>
      </c>
      <c r="BN36" s="137">
        <v>2.330246913580246</v>
      </c>
      <c r="BO36" s="137">
        <v>48.88141429937236</v>
      </c>
      <c r="BP36" s="42">
        <v>0.70436</v>
      </c>
      <c r="BQ36" s="42"/>
      <c r="BR36" s="42"/>
      <c r="BS36" s="42"/>
      <c r="BT36" s="42"/>
      <c r="BU36" s="42"/>
      <c r="BV36" s="137"/>
      <c r="BW36" s="140">
        <v>6.92</v>
      </c>
      <c r="BX36" s="140">
        <v>5.1866666666666665</v>
      </c>
      <c r="BY36" s="141"/>
      <c r="BZ36" s="140">
        <v>2.743243243243243</v>
      </c>
      <c r="CA36" s="140">
        <v>1.8022813688212933</v>
      </c>
      <c r="CB36" s="140">
        <v>1.3137254901960778</v>
      </c>
      <c r="CC36" s="141"/>
      <c r="CD36" s="140">
        <v>1.044776119402985</v>
      </c>
      <c r="CE36" s="141"/>
      <c r="CF36" s="141"/>
      <c r="CG36" s="141"/>
      <c r="CH36" s="140"/>
      <c r="CI36" s="140">
        <v>0.763934426229508</v>
      </c>
      <c r="CJ36" s="140">
        <v>0.791208791208791</v>
      </c>
      <c r="CK36" s="140">
        <v>0.867857142857143</v>
      </c>
      <c r="CL36" s="140">
        <v>0.88249258841512</v>
      </c>
      <c r="CM36" s="140">
        <v>1.155194160800908</v>
      </c>
      <c r="CN36" s="42"/>
      <c r="CO36" s="42"/>
      <c r="CQ36" s="42"/>
      <c r="CR36" s="42"/>
      <c r="CS36" s="42"/>
      <c r="CT36" s="42"/>
      <c r="CU36" s="42"/>
      <c r="CV36" s="42"/>
      <c r="CW36" s="42"/>
      <c r="CX36" s="42"/>
      <c r="CY36" s="42"/>
    </row>
    <row r="37" spans="1:103" ht="13.5">
      <c r="A37" s="42" t="s">
        <v>816</v>
      </c>
      <c r="B37" s="28">
        <v>-35.27</v>
      </c>
      <c r="C37" s="28">
        <v>-70.59</v>
      </c>
      <c r="D37" s="42">
        <v>0</v>
      </c>
      <c r="E37" s="42">
        <v>0.005</v>
      </c>
      <c r="F37" s="42" t="s">
        <v>819</v>
      </c>
      <c r="G37" s="42">
        <v>56.07</v>
      </c>
      <c r="H37" s="42">
        <v>0.97</v>
      </c>
      <c r="I37" s="42">
        <v>18.31</v>
      </c>
      <c r="J37" s="42"/>
      <c r="K37" s="19">
        <v>7.38</v>
      </c>
      <c r="L37" s="42"/>
      <c r="M37" s="42">
        <v>0.14</v>
      </c>
      <c r="N37" s="42">
        <v>3.41</v>
      </c>
      <c r="O37" s="42">
        <v>6.89</v>
      </c>
      <c r="P37" s="42">
        <v>3.83</v>
      </c>
      <c r="Q37" s="42">
        <v>1.64</v>
      </c>
      <c r="R37" s="42">
        <v>0.23</v>
      </c>
      <c r="S37" s="42"/>
      <c r="T37" s="42"/>
      <c r="U37" s="19">
        <v>98.87</v>
      </c>
      <c r="V37" s="42">
        <v>40.5</v>
      </c>
      <c r="W37" s="42">
        <v>461</v>
      </c>
      <c r="X37" s="42">
        <v>5</v>
      </c>
      <c r="Y37" s="42">
        <v>489</v>
      </c>
      <c r="Z37" s="42">
        <v>171</v>
      </c>
      <c r="AA37" s="42">
        <v>16.2</v>
      </c>
      <c r="AB37" s="42">
        <v>37.9</v>
      </c>
      <c r="AC37" s="42"/>
      <c r="AD37" s="42">
        <v>21.1</v>
      </c>
      <c r="AE37" s="42">
        <v>4.6</v>
      </c>
      <c r="AF37" s="42">
        <v>1.23</v>
      </c>
      <c r="AG37" s="42"/>
      <c r="AH37" s="42">
        <v>0.6</v>
      </c>
      <c r="AI37" s="42"/>
      <c r="AJ37" s="42"/>
      <c r="AK37" s="42"/>
      <c r="AL37" s="42"/>
      <c r="AM37" s="42">
        <v>2.1</v>
      </c>
      <c r="AN37" s="42">
        <v>0.33</v>
      </c>
      <c r="AO37" s="42">
        <v>21.6</v>
      </c>
      <c r="AP37" s="42">
        <v>20.2</v>
      </c>
      <c r="AQ37" s="42">
        <v>19</v>
      </c>
      <c r="AR37" s="42">
        <v>20.9</v>
      </c>
      <c r="AS37" s="42">
        <v>21.5</v>
      </c>
      <c r="AT37" s="42">
        <v>168</v>
      </c>
      <c r="AU37" s="42"/>
      <c r="AV37" s="42">
        <v>79</v>
      </c>
      <c r="AW37" s="42"/>
      <c r="AX37" s="42">
        <v>1.2</v>
      </c>
      <c r="AY37" s="42">
        <v>3.42</v>
      </c>
      <c r="AZ37" s="42"/>
      <c r="BA37" s="42">
        <v>0.25</v>
      </c>
      <c r="BB37" s="42">
        <v>3.87</v>
      </c>
      <c r="BC37" s="137">
        <v>22.638888888888886</v>
      </c>
      <c r="BD37" s="137">
        <v>2.8596491228070167</v>
      </c>
      <c r="BE37" s="137">
        <v>2.695906432748538</v>
      </c>
      <c r="BF37" s="138">
        <v>0.0292397660818713</v>
      </c>
      <c r="BG37" s="42">
        <v>0.231481481481481</v>
      </c>
      <c r="BH37" s="42">
        <v>0.02</v>
      </c>
      <c r="BI37" s="137">
        <v>8.316831683168319</v>
      </c>
      <c r="BJ37" s="42">
        <v>7.777777777777778</v>
      </c>
      <c r="BK37" s="137">
        <v>1.2605610195704458</v>
      </c>
      <c r="BL37" s="139">
        <v>1.125235250390037</v>
      </c>
      <c r="BM37" s="139">
        <v>18.87628865979381</v>
      </c>
      <c r="BN37" s="137">
        <v>2.164222873900293</v>
      </c>
      <c r="BO37" s="137">
        <v>50.728998119560956</v>
      </c>
      <c r="BP37" s="42"/>
      <c r="BQ37" s="42"/>
      <c r="BR37" s="42"/>
      <c r="BS37" s="42"/>
      <c r="BT37" s="42"/>
      <c r="BU37" s="42"/>
      <c r="BV37" s="137"/>
      <c r="BW37" s="140">
        <v>6.48</v>
      </c>
      <c r="BX37" s="140">
        <v>5.053333333333333</v>
      </c>
      <c r="BY37" s="141"/>
      <c r="BZ37" s="140">
        <v>2.8513513513513513</v>
      </c>
      <c r="CA37" s="140">
        <v>1.749049429657794</v>
      </c>
      <c r="CB37" s="140">
        <v>1.2058823529411757</v>
      </c>
      <c r="CC37" s="141"/>
      <c r="CD37" s="140">
        <v>0.895522388059701</v>
      </c>
      <c r="CE37" s="141"/>
      <c r="CF37" s="141"/>
      <c r="CG37" s="141"/>
      <c r="CH37" s="140"/>
      <c r="CI37" s="140">
        <v>0.688524590163934</v>
      </c>
      <c r="CJ37" s="140">
        <v>0.725274725274725</v>
      </c>
      <c r="CK37" s="140">
        <v>0.771428571428571</v>
      </c>
      <c r="CL37" s="140">
        <v>0.867927259376373</v>
      </c>
      <c r="CM37" s="140">
        <v>1.2605610195704458</v>
      </c>
      <c r="CN37" s="42"/>
      <c r="CO37" s="42"/>
      <c r="CQ37" s="42"/>
      <c r="CR37" s="42"/>
      <c r="CS37" s="42"/>
      <c r="CT37" s="42"/>
      <c r="CU37" s="42"/>
      <c r="CV37" s="42"/>
      <c r="CW37" s="42"/>
      <c r="CX37" s="42"/>
      <c r="CY37" s="42"/>
    </row>
    <row r="38" spans="1:103" ht="13.5">
      <c r="A38" s="42" t="s">
        <v>816</v>
      </c>
      <c r="B38" s="28">
        <v>-35.27</v>
      </c>
      <c r="C38" s="28">
        <v>-70.59</v>
      </c>
      <c r="D38" s="42">
        <v>0</v>
      </c>
      <c r="E38" s="42">
        <v>0.005</v>
      </c>
      <c r="F38" s="42" t="s">
        <v>820</v>
      </c>
      <c r="G38" s="42">
        <v>56.06</v>
      </c>
      <c r="H38" s="42">
        <v>0.96</v>
      </c>
      <c r="I38" s="42">
        <v>18.42</v>
      </c>
      <c r="J38" s="42"/>
      <c r="K38" s="19">
        <v>7.39</v>
      </c>
      <c r="L38" s="42"/>
      <c r="M38" s="42">
        <v>0.14</v>
      </c>
      <c r="N38" s="42">
        <v>3.36</v>
      </c>
      <c r="O38" s="42">
        <v>6.88</v>
      </c>
      <c r="P38" s="42">
        <v>4.11</v>
      </c>
      <c r="Q38" s="42">
        <v>1.65</v>
      </c>
      <c r="R38" s="42">
        <v>0.24</v>
      </c>
      <c r="S38" s="42"/>
      <c r="T38" s="42"/>
      <c r="U38" s="19">
        <v>99.21</v>
      </c>
      <c r="V38" s="42">
        <v>40</v>
      </c>
      <c r="W38" s="42">
        <v>434</v>
      </c>
      <c r="X38" s="42">
        <v>5</v>
      </c>
      <c r="Y38" s="42">
        <v>487</v>
      </c>
      <c r="Z38" s="42">
        <v>171</v>
      </c>
      <c r="AA38" s="42">
        <v>16.2</v>
      </c>
      <c r="AB38" s="42">
        <v>37.8</v>
      </c>
      <c r="AC38" s="42"/>
      <c r="AD38" s="42">
        <v>19.5</v>
      </c>
      <c r="AE38" s="42">
        <v>4.48</v>
      </c>
      <c r="AF38" s="42">
        <v>1.2</v>
      </c>
      <c r="AG38" s="42"/>
      <c r="AH38" s="42">
        <v>0.52</v>
      </c>
      <c r="AI38" s="42"/>
      <c r="AJ38" s="42"/>
      <c r="AK38" s="42"/>
      <c r="AL38" s="42"/>
      <c r="AM38" s="42">
        <v>2.12</v>
      </c>
      <c r="AN38" s="42">
        <v>0.34</v>
      </c>
      <c r="AO38" s="42">
        <v>21.5</v>
      </c>
      <c r="AP38" s="42">
        <v>19.9</v>
      </c>
      <c r="AQ38" s="42">
        <v>17</v>
      </c>
      <c r="AR38" s="42">
        <v>20.6</v>
      </c>
      <c r="AS38" s="42">
        <v>21.2</v>
      </c>
      <c r="AT38" s="42">
        <v>156</v>
      </c>
      <c r="AU38" s="42"/>
      <c r="AV38" s="42">
        <v>82</v>
      </c>
      <c r="AW38" s="42"/>
      <c r="AX38" s="42">
        <v>1.39</v>
      </c>
      <c r="AY38" s="42">
        <v>3.58</v>
      </c>
      <c r="AZ38" s="42"/>
      <c r="BA38" s="42">
        <v>0.3</v>
      </c>
      <c r="BB38" s="42">
        <v>3.87</v>
      </c>
      <c r="BC38" s="137">
        <v>22.651162790697676</v>
      </c>
      <c r="BD38" s="137">
        <v>2.8479532163742687</v>
      </c>
      <c r="BE38" s="137">
        <v>2.5380116959064334</v>
      </c>
      <c r="BF38" s="138">
        <v>0.0292397660818713</v>
      </c>
      <c r="BG38" s="42">
        <v>0.232558139534884</v>
      </c>
      <c r="BH38" s="42">
        <v>0.0209356725146199</v>
      </c>
      <c r="BI38" s="137">
        <v>7.839195979899497</v>
      </c>
      <c r="BJ38" s="42">
        <v>7.255813953488372</v>
      </c>
      <c r="BK38" s="137">
        <v>1.27253039269042</v>
      </c>
      <c r="BL38" s="139">
        <v>1.143122972734035</v>
      </c>
      <c r="BM38" s="139">
        <v>19.1875</v>
      </c>
      <c r="BN38" s="137">
        <v>2.1994047619047623</v>
      </c>
      <c r="BO38" s="137">
        <v>50.325909824366</v>
      </c>
      <c r="BP38" s="42"/>
      <c r="BQ38" s="42"/>
      <c r="BR38" s="42"/>
      <c r="BS38" s="42"/>
      <c r="BT38" s="42"/>
      <c r="BU38" s="42"/>
      <c r="BV38" s="137"/>
      <c r="BW38" s="140">
        <v>6.48</v>
      </c>
      <c r="BX38" s="140">
        <v>5.04</v>
      </c>
      <c r="BY38" s="141"/>
      <c r="BZ38" s="140">
        <v>2.6351351351351346</v>
      </c>
      <c r="CA38" s="140">
        <v>1.7034220532319388</v>
      </c>
      <c r="CB38" s="140">
        <v>1.1764705882352942</v>
      </c>
      <c r="CC38" s="141"/>
      <c r="CD38" s="140">
        <v>0.776119402985075</v>
      </c>
      <c r="CE38" s="141"/>
      <c r="CF38" s="141"/>
      <c r="CG38" s="141"/>
      <c r="CH38" s="141"/>
      <c r="CI38" s="140">
        <v>0.695081967213115</v>
      </c>
      <c r="CJ38" s="140">
        <v>0.747252747252747</v>
      </c>
      <c r="CK38" s="140">
        <v>0.767857142857143</v>
      </c>
      <c r="CL38" s="140">
        <v>0.884512928689735</v>
      </c>
      <c r="CM38" s="140">
        <v>1.27253039269042</v>
      </c>
      <c r="CN38" s="42"/>
      <c r="CO38" s="42"/>
      <c r="CQ38" s="42"/>
      <c r="CR38" s="42"/>
      <c r="CS38" s="42"/>
      <c r="CT38" s="42"/>
      <c r="CU38" s="42"/>
      <c r="CV38" s="42"/>
      <c r="CW38" s="42"/>
      <c r="CX38" s="42"/>
      <c r="CY38" s="42"/>
    </row>
    <row r="39" spans="1:103" ht="13.5">
      <c r="A39" s="42" t="s">
        <v>816</v>
      </c>
      <c r="B39" s="28">
        <v>-35.27</v>
      </c>
      <c r="C39" s="28">
        <v>-70.59</v>
      </c>
      <c r="D39" s="42">
        <v>0</v>
      </c>
      <c r="E39" s="42">
        <v>0.005</v>
      </c>
      <c r="F39" s="42" t="s">
        <v>821</v>
      </c>
      <c r="G39" s="42">
        <v>56.85</v>
      </c>
      <c r="H39" s="42">
        <v>1.03</v>
      </c>
      <c r="I39" s="42">
        <v>17.79</v>
      </c>
      <c r="J39" s="42"/>
      <c r="K39" s="19">
        <v>7.58</v>
      </c>
      <c r="L39" s="42"/>
      <c r="M39" s="42">
        <v>0.14</v>
      </c>
      <c r="N39" s="42">
        <v>3.16</v>
      </c>
      <c r="O39" s="42">
        <v>6.75</v>
      </c>
      <c r="P39" s="42">
        <v>3.76</v>
      </c>
      <c r="Q39" s="42">
        <v>1.4</v>
      </c>
      <c r="R39" s="42">
        <v>0.22</v>
      </c>
      <c r="S39" s="42"/>
      <c r="T39" s="42"/>
      <c r="U39" s="19">
        <v>98.68</v>
      </c>
      <c r="V39" s="42">
        <v>34</v>
      </c>
      <c r="W39" s="42">
        <v>510</v>
      </c>
      <c r="X39" s="42">
        <v>6</v>
      </c>
      <c r="Y39" s="42">
        <v>470</v>
      </c>
      <c r="Z39" s="42">
        <v>148</v>
      </c>
      <c r="AA39" s="42">
        <v>18.1</v>
      </c>
      <c r="AB39" s="42">
        <v>41.2</v>
      </c>
      <c r="AC39" s="42"/>
      <c r="AD39" s="42">
        <v>22.6</v>
      </c>
      <c r="AE39" s="42">
        <v>5.22</v>
      </c>
      <c r="AF39" s="42">
        <v>1.41</v>
      </c>
      <c r="AG39" s="42"/>
      <c r="AH39" s="42">
        <v>0.71</v>
      </c>
      <c r="AI39" s="42"/>
      <c r="AJ39" s="42"/>
      <c r="AK39" s="42"/>
      <c r="AL39" s="42"/>
      <c r="AM39" s="42">
        <v>2.46</v>
      </c>
      <c r="AN39" s="42">
        <v>0.39</v>
      </c>
      <c r="AO39" s="42">
        <v>27.6</v>
      </c>
      <c r="AP39" s="42">
        <v>23.4</v>
      </c>
      <c r="AQ39" s="42">
        <v>11</v>
      </c>
      <c r="AR39" s="42">
        <v>9.5</v>
      </c>
      <c r="AS39" s="42">
        <v>17</v>
      </c>
      <c r="AT39" s="42">
        <v>201</v>
      </c>
      <c r="AU39" s="42"/>
      <c r="AV39" s="42">
        <v>93</v>
      </c>
      <c r="AW39" s="42"/>
      <c r="AX39" s="42">
        <v>0.69</v>
      </c>
      <c r="AY39" s="42">
        <v>3.82</v>
      </c>
      <c r="AZ39" s="42"/>
      <c r="BA39" s="42">
        <v>0.3</v>
      </c>
      <c r="BB39" s="42">
        <v>3.46</v>
      </c>
      <c r="BC39" s="137">
        <v>17.028985507246382</v>
      </c>
      <c r="BD39" s="137">
        <v>3.175675675675676</v>
      </c>
      <c r="BE39" s="137">
        <v>3.445945945945946</v>
      </c>
      <c r="BF39" s="138">
        <v>0.0405405405405405</v>
      </c>
      <c r="BG39" s="42">
        <v>0.217391304347826</v>
      </c>
      <c r="BH39" s="42">
        <v>0.0258108108108108</v>
      </c>
      <c r="BI39" s="137">
        <v>8.58974358974359</v>
      </c>
      <c r="BJ39" s="42">
        <v>7.282608695652175</v>
      </c>
      <c r="BK39" s="137">
        <v>1.066657693666472</v>
      </c>
      <c r="BL39" s="139">
        <v>1.1227416234107281</v>
      </c>
      <c r="BM39" s="139">
        <v>17.271844660194173</v>
      </c>
      <c r="BN39" s="137">
        <v>2.39873417721519</v>
      </c>
      <c r="BO39" s="137">
        <v>48.1578883063498</v>
      </c>
      <c r="BP39" s="42"/>
      <c r="BQ39" s="42"/>
      <c r="BR39" s="42"/>
      <c r="BS39" s="42"/>
      <c r="BT39" s="42"/>
      <c r="BU39" s="42"/>
      <c r="BV39" s="137"/>
      <c r="BW39" s="140">
        <v>7.24</v>
      </c>
      <c r="BX39" s="140">
        <v>5.493333333333336</v>
      </c>
      <c r="BY39" s="141"/>
      <c r="BZ39" s="140">
        <v>3.054054054054054</v>
      </c>
      <c r="CA39" s="140">
        <v>1.9847908745247154</v>
      </c>
      <c r="CB39" s="140">
        <v>1.3823529411764715</v>
      </c>
      <c r="CC39" s="141"/>
      <c r="CD39" s="140">
        <v>1.0597014925373127</v>
      </c>
      <c r="CE39" s="141"/>
      <c r="CF39" s="141"/>
      <c r="CG39" s="141"/>
      <c r="CH39" s="140"/>
      <c r="CI39" s="140">
        <v>0.80655737704918</v>
      </c>
      <c r="CJ39" s="140">
        <v>0.857142857142857</v>
      </c>
      <c r="CK39" s="140">
        <v>0.985714285714286</v>
      </c>
      <c r="CL39" s="140">
        <v>0.860320631612958</v>
      </c>
      <c r="CM39" s="140">
        <v>1.066657693666472</v>
      </c>
      <c r="CN39" s="42"/>
      <c r="CO39" s="42"/>
      <c r="CQ39" s="42"/>
      <c r="CR39" s="42"/>
      <c r="CS39" s="42"/>
      <c r="CT39" s="42"/>
      <c r="CU39" s="42"/>
      <c r="CV39" s="42"/>
      <c r="CW39" s="42"/>
      <c r="CX39" s="42"/>
      <c r="CY39" s="42"/>
    </row>
    <row r="40" spans="1:103" ht="13.5">
      <c r="A40" s="42" t="s">
        <v>816</v>
      </c>
      <c r="B40" s="28">
        <v>-35.27</v>
      </c>
      <c r="C40" s="28">
        <v>-70.59</v>
      </c>
      <c r="D40" s="42">
        <v>0</v>
      </c>
      <c r="E40" s="42">
        <v>0.005</v>
      </c>
      <c r="F40" s="42" t="s">
        <v>822</v>
      </c>
      <c r="G40" s="42">
        <v>69.18</v>
      </c>
      <c r="H40" s="42">
        <v>0.44</v>
      </c>
      <c r="I40" s="42">
        <v>15.33</v>
      </c>
      <c r="J40" s="42"/>
      <c r="K40" s="19">
        <v>2.5</v>
      </c>
      <c r="L40" s="42"/>
      <c r="M40" s="42">
        <v>0.05</v>
      </c>
      <c r="N40" s="42">
        <v>0.68</v>
      </c>
      <c r="O40" s="42">
        <v>2.13</v>
      </c>
      <c r="P40" s="42">
        <v>4.42</v>
      </c>
      <c r="Q40" s="42">
        <v>4.37</v>
      </c>
      <c r="R40" s="42">
        <v>0.08</v>
      </c>
      <c r="S40" s="42"/>
      <c r="T40" s="42"/>
      <c r="U40" s="19">
        <v>99.18</v>
      </c>
      <c r="V40" s="42">
        <v>175</v>
      </c>
      <c r="W40" s="42">
        <v>680</v>
      </c>
      <c r="X40" s="42">
        <v>9.3</v>
      </c>
      <c r="Y40" s="42">
        <v>200</v>
      </c>
      <c r="Z40" s="42">
        <v>301</v>
      </c>
      <c r="AA40" s="42">
        <v>29.3</v>
      </c>
      <c r="AB40" s="42">
        <v>67.6</v>
      </c>
      <c r="AC40" s="42"/>
      <c r="AD40" s="42">
        <v>27.1</v>
      </c>
      <c r="AE40" s="42">
        <v>5.19</v>
      </c>
      <c r="AF40" s="42">
        <v>1.03</v>
      </c>
      <c r="AG40" s="42"/>
      <c r="AH40" s="42">
        <v>0.68</v>
      </c>
      <c r="AI40" s="42"/>
      <c r="AJ40" s="42"/>
      <c r="AK40" s="42"/>
      <c r="AL40" s="42"/>
      <c r="AM40" s="42">
        <v>2.68</v>
      </c>
      <c r="AN40" s="42">
        <v>0.49</v>
      </c>
      <c r="AO40" s="42">
        <v>23.5</v>
      </c>
      <c r="AP40" s="42">
        <v>6.3</v>
      </c>
      <c r="AQ40" s="42">
        <v>0.6</v>
      </c>
      <c r="AR40" s="42">
        <v>5.6</v>
      </c>
      <c r="AS40" s="42">
        <v>3.7</v>
      </c>
      <c r="AT40" s="42">
        <v>26.9</v>
      </c>
      <c r="AU40" s="42"/>
      <c r="AV40" s="42">
        <v>38</v>
      </c>
      <c r="AW40" s="42"/>
      <c r="AX40" s="42">
        <v>8.58</v>
      </c>
      <c r="AY40" s="42">
        <v>20.5</v>
      </c>
      <c r="AZ40" s="42"/>
      <c r="BA40" s="42">
        <v>0.79</v>
      </c>
      <c r="BB40" s="42">
        <v>8</v>
      </c>
      <c r="BC40" s="137">
        <v>8.51063829787234</v>
      </c>
      <c r="BD40" s="137">
        <v>0.664451827242525</v>
      </c>
      <c r="BE40" s="137">
        <v>2.2591362126245853</v>
      </c>
      <c r="BF40" s="138">
        <v>0.0308970099667774</v>
      </c>
      <c r="BG40" s="42">
        <v>0.395744680851064</v>
      </c>
      <c r="BH40" s="42">
        <v>0.0681063122923588</v>
      </c>
      <c r="BI40" s="137">
        <v>4.26984126984127</v>
      </c>
      <c r="BJ40" s="42">
        <v>1.14468085106383</v>
      </c>
      <c r="BK40" s="137">
        <v>0.748372109078761</v>
      </c>
      <c r="BL40" s="139">
        <v>1.0355010040899677</v>
      </c>
      <c r="BM40" s="139">
        <v>34.84090909090909</v>
      </c>
      <c r="BN40" s="137">
        <v>3.676470588235294</v>
      </c>
      <c r="BO40" s="137">
        <v>37.73691610129777</v>
      </c>
      <c r="BP40" s="42"/>
      <c r="BQ40" s="42"/>
      <c r="BR40" s="42"/>
      <c r="BS40" s="42"/>
      <c r="BT40" s="42"/>
      <c r="BU40" s="42"/>
      <c r="BV40" s="137"/>
      <c r="BW40" s="140">
        <v>11.72</v>
      </c>
      <c r="BX40" s="140">
        <v>9.013333333333332</v>
      </c>
      <c r="BY40" s="141"/>
      <c r="BZ40" s="140">
        <v>3.6621621621621623</v>
      </c>
      <c r="CA40" s="140">
        <v>1.9733840304182513</v>
      </c>
      <c r="CB40" s="140">
        <v>1.0098039215686272</v>
      </c>
      <c r="CC40" s="141"/>
      <c r="CD40" s="140">
        <v>1.0149253731343277</v>
      </c>
      <c r="CE40" s="141"/>
      <c r="CF40" s="141"/>
      <c r="CG40" s="141"/>
      <c r="CH40" s="140"/>
      <c r="CI40" s="140">
        <v>0.878688524590164</v>
      </c>
      <c r="CJ40" s="140">
        <v>1.076923076923077</v>
      </c>
      <c r="CK40" s="140">
        <v>0.839285714285714</v>
      </c>
      <c r="CL40" s="140">
        <v>0.657585984370846</v>
      </c>
      <c r="CM40" s="140">
        <v>0.748372109078761</v>
      </c>
      <c r="CN40" s="42"/>
      <c r="CO40" s="42"/>
      <c r="CQ40" s="42"/>
      <c r="CR40" s="42"/>
      <c r="CS40" s="42"/>
      <c r="CT40" s="42"/>
      <c r="CU40" s="42"/>
      <c r="CV40" s="42"/>
      <c r="CW40" s="42"/>
      <c r="CX40" s="42"/>
      <c r="CY40" s="42"/>
    </row>
    <row r="41" spans="1:103" ht="13.5">
      <c r="A41" s="42" t="s">
        <v>816</v>
      </c>
      <c r="B41" s="28">
        <v>-35.27</v>
      </c>
      <c r="C41" s="28">
        <v>-70.59</v>
      </c>
      <c r="D41" s="42">
        <v>0</v>
      </c>
      <c r="E41" s="42">
        <v>0.005</v>
      </c>
      <c r="F41" s="42" t="s">
        <v>823</v>
      </c>
      <c r="G41" s="42">
        <v>61.72</v>
      </c>
      <c r="H41" s="42">
        <v>0.78</v>
      </c>
      <c r="I41" s="42">
        <v>16.28</v>
      </c>
      <c r="J41" s="42"/>
      <c r="K41" s="19">
        <v>5.36</v>
      </c>
      <c r="L41" s="42"/>
      <c r="M41" s="42">
        <v>0.11</v>
      </c>
      <c r="N41" s="42">
        <v>2.58</v>
      </c>
      <c r="O41" s="42">
        <v>4.93</v>
      </c>
      <c r="P41" s="42">
        <v>4.09</v>
      </c>
      <c r="Q41" s="42">
        <v>2.9</v>
      </c>
      <c r="R41" s="42">
        <v>0.17</v>
      </c>
      <c r="S41" s="42"/>
      <c r="T41" s="42"/>
      <c r="U41" s="19">
        <v>98.92</v>
      </c>
      <c r="V41" s="42">
        <v>110</v>
      </c>
      <c r="W41" s="42">
        <v>490</v>
      </c>
      <c r="X41" s="42">
        <v>7</v>
      </c>
      <c r="Y41" s="42">
        <v>349</v>
      </c>
      <c r="Z41" s="42">
        <v>226</v>
      </c>
      <c r="AA41" s="42"/>
      <c r="AB41" s="42"/>
      <c r="AC41" s="42"/>
      <c r="AD41" s="42"/>
      <c r="AE41" s="42"/>
      <c r="AF41" s="42"/>
      <c r="AG41" s="42"/>
      <c r="AH41" s="42"/>
      <c r="AI41" s="42"/>
      <c r="AJ41" s="42"/>
      <c r="AK41" s="42"/>
      <c r="AL41" s="42"/>
      <c r="AM41" s="42"/>
      <c r="AN41" s="42"/>
      <c r="AO41" s="42">
        <v>22.9</v>
      </c>
      <c r="AP41" s="42"/>
      <c r="AQ41" s="42">
        <v>13</v>
      </c>
      <c r="AR41" s="42"/>
      <c r="AS41" s="42"/>
      <c r="AT41" s="42">
        <v>125</v>
      </c>
      <c r="AU41" s="42"/>
      <c r="AV41" s="42">
        <v>67</v>
      </c>
      <c r="AW41" s="42"/>
      <c r="AX41" s="42"/>
      <c r="AY41" s="42"/>
      <c r="AZ41" s="42"/>
      <c r="BA41" s="42"/>
      <c r="BB41" s="42"/>
      <c r="BC41" s="137">
        <v>15.24017467248908</v>
      </c>
      <c r="BD41" s="137">
        <v>1.54424778761062</v>
      </c>
      <c r="BE41" s="137">
        <v>2.168141592920355</v>
      </c>
      <c r="BF41" s="138">
        <v>0.0309734513274336</v>
      </c>
      <c r="BG41" s="42">
        <v>0.305676855895197</v>
      </c>
      <c r="BH41" s="42"/>
      <c r="BI41" s="137"/>
      <c r="BJ41" s="42">
        <v>5.458515283842795</v>
      </c>
      <c r="BK41" s="137"/>
      <c r="BL41" s="139">
        <v>1.1566978130200012</v>
      </c>
      <c r="BM41" s="139">
        <v>20.87179487179487</v>
      </c>
      <c r="BN41" s="137">
        <v>2.077519379844961</v>
      </c>
      <c r="BO41" s="137">
        <v>51.750503334479255</v>
      </c>
      <c r="BP41" s="42"/>
      <c r="BQ41" s="42"/>
      <c r="BR41" s="42"/>
      <c r="BS41" s="42"/>
      <c r="BT41" s="42"/>
      <c r="BU41" s="42"/>
      <c r="BV41" s="137"/>
      <c r="BW41" s="141"/>
      <c r="BX41" s="141"/>
      <c r="BY41" s="141"/>
      <c r="BZ41" s="141"/>
      <c r="CA41" s="141"/>
      <c r="CB41" s="141"/>
      <c r="CC41" s="141"/>
      <c r="CD41" s="141"/>
      <c r="CE41" s="141"/>
      <c r="CF41" s="141"/>
      <c r="CG41" s="141"/>
      <c r="CH41" s="141"/>
      <c r="CI41" s="141"/>
      <c r="CJ41" s="141"/>
      <c r="CK41" s="140">
        <v>0.817857142857143</v>
      </c>
      <c r="CL41" s="141"/>
      <c r="CM41" s="140"/>
      <c r="CN41" s="42"/>
      <c r="CO41" s="42"/>
      <c r="CQ41" s="42"/>
      <c r="CR41" s="42"/>
      <c r="CS41" s="42"/>
      <c r="CT41" s="42"/>
      <c r="CU41" s="42"/>
      <c r="CV41" s="42"/>
      <c r="CW41" s="42"/>
      <c r="CX41" s="42"/>
      <c r="CY41" s="42"/>
    </row>
    <row r="42" spans="1:103" ht="13.5">
      <c r="A42" s="42" t="s">
        <v>816</v>
      </c>
      <c r="B42" s="28">
        <v>-35.27</v>
      </c>
      <c r="C42" s="28">
        <v>-70.59</v>
      </c>
      <c r="D42" s="42">
        <v>0</v>
      </c>
      <c r="E42" s="42">
        <v>0.005</v>
      </c>
      <c r="F42" s="42" t="s">
        <v>824</v>
      </c>
      <c r="G42" s="42">
        <v>63.36</v>
      </c>
      <c r="H42" s="42">
        <v>0.85</v>
      </c>
      <c r="I42" s="42">
        <v>16.21</v>
      </c>
      <c r="J42" s="42"/>
      <c r="K42" s="19">
        <v>5.08</v>
      </c>
      <c r="L42" s="42"/>
      <c r="M42" s="42">
        <v>0.11</v>
      </c>
      <c r="N42" s="42">
        <v>1.87</v>
      </c>
      <c r="O42" s="42">
        <v>4.25</v>
      </c>
      <c r="P42" s="42">
        <v>4.41</v>
      </c>
      <c r="Q42" s="42">
        <v>3.06</v>
      </c>
      <c r="R42" s="42">
        <v>0.22</v>
      </c>
      <c r="S42" s="42"/>
      <c r="T42" s="42"/>
      <c r="U42" s="19">
        <v>99.42</v>
      </c>
      <c r="V42" s="42">
        <v>115</v>
      </c>
      <c r="W42" s="42">
        <v>564</v>
      </c>
      <c r="X42" s="42">
        <v>10</v>
      </c>
      <c r="Y42" s="42">
        <v>346</v>
      </c>
      <c r="Z42" s="42">
        <v>288</v>
      </c>
      <c r="AA42" s="42">
        <v>27.1</v>
      </c>
      <c r="AB42" s="42">
        <v>67.9</v>
      </c>
      <c r="AC42" s="42"/>
      <c r="AD42" s="42">
        <v>32.5</v>
      </c>
      <c r="AE42" s="42">
        <v>6.1</v>
      </c>
      <c r="AF42" s="42">
        <v>1.27</v>
      </c>
      <c r="AG42" s="42"/>
      <c r="AH42" s="42">
        <v>0.61</v>
      </c>
      <c r="AI42" s="42"/>
      <c r="AJ42" s="42"/>
      <c r="AK42" s="42"/>
      <c r="AL42" s="42"/>
      <c r="AM42" s="42">
        <v>2.77</v>
      </c>
      <c r="AN42" s="42">
        <v>0.43</v>
      </c>
      <c r="AO42" s="42">
        <v>28.2</v>
      </c>
      <c r="AP42" s="42">
        <v>14.4</v>
      </c>
      <c r="AQ42" s="42">
        <v>11</v>
      </c>
      <c r="AR42" s="42">
        <v>8.6</v>
      </c>
      <c r="AS42" s="42">
        <v>10.4</v>
      </c>
      <c r="AT42" s="42">
        <v>106</v>
      </c>
      <c r="AU42" s="42"/>
      <c r="AV42" s="42">
        <v>62</v>
      </c>
      <c r="AW42" s="42"/>
      <c r="AX42" s="42">
        <v>5.24</v>
      </c>
      <c r="AY42" s="42">
        <v>13.2</v>
      </c>
      <c r="AZ42" s="42"/>
      <c r="BA42" s="42">
        <v>0.63</v>
      </c>
      <c r="BB42" s="42">
        <v>6.8</v>
      </c>
      <c r="BC42" s="137">
        <v>12.269503546099292</v>
      </c>
      <c r="BD42" s="137">
        <v>1.201388888888889</v>
      </c>
      <c r="BE42" s="137">
        <v>1.9583333333333333</v>
      </c>
      <c r="BF42" s="138">
        <v>0.0347222222222222</v>
      </c>
      <c r="BG42" s="42">
        <v>0.354609929078014</v>
      </c>
      <c r="BH42" s="42">
        <v>0.0458333333333333</v>
      </c>
      <c r="BI42" s="137">
        <v>7.361111111111111</v>
      </c>
      <c r="BJ42" s="42">
        <v>3.75886524822695</v>
      </c>
      <c r="BK42" s="137">
        <v>0.809302976106048</v>
      </c>
      <c r="BL42" s="139">
        <v>1.1285814206938762</v>
      </c>
      <c r="BM42" s="139">
        <v>19.07058823529412</v>
      </c>
      <c r="BN42" s="137">
        <v>2.7165775401069516</v>
      </c>
      <c r="BO42" s="137">
        <v>45.06240761642103</v>
      </c>
      <c r="BP42" s="42">
        <v>0.70414</v>
      </c>
      <c r="BQ42" s="42">
        <v>0.51273</v>
      </c>
      <c r="BR42" s="42">
        <v>1.7946387119160971</v>
      </c>
      <c r="BS42" s="42"/>
      <c r="BT42" s="42"/>
      <c r="BU42" s="42"/>
      <c r="BV42" s="137"/>
      <c r="BW42" s="140">
        <v>10.84</v>
      </c>
      <c r="BX42" s="140">
        <v>9.053333333333335</v>
      </c>
      <c r="BY42" s="141"/>
      <c r="BZ42" s="140">
        <v>4.391891891891892</v>
      </c>
      <c r="CA42" s="140">
        <v>2.3193916349809887</v>
      </c>
      <c r="CB42" s="140">
        <v>1.2450980392156858</v>
      </c>
      <c r="CC42" s="141"/>
      <c r="CD42" s="140">
        <v>0.91044776119403</v>
      </c>
      <c r="CE42" s="141"/>
      <c r="CF42" s="141"/>
      <c r="CG42" s="141"/>
      <c r="CH42" s="140"/>
      <c r="CI42" s="140">
        <v>0.908196721311475</v>
      </c>
      <c r="CJ42" s="140">
        <v>0.945054945054945</v>
      </c>
      <c r="CK42" s="140">
        <v>1.007142857142857</v>
      </c>
      <c r="CL42" s="140">
        <v>0.735006309447132</v>
      </c>
      <c r="CM42" s="140">
        <v>0.809302976106048</v>
      </c>
      <c r="CN42" s="42"/>
      <c r="CO42" s="42"/>
      <c r="CQ42" s="42"/>
      <c r="CR42" s="42"/>
      <c r="CS42" s="42"/>
      <c r="CT42" s="42"/>
      <c r="CU42" s="42"/>
      <c r="CV42" s="42"/>
      <c r="CW42" s="42"/>
      <c r="CX42" s="42"/>
      <c r="CY42" s="42"/>
    </row>
    <row r="43" spans="1:103" ht="13.5">
      <c r="A43" s="42" t="s">
        <v>816</v>
      </c>
      <c r="B43" s="28">
        <v>-35.27</v>
      </c>
      <c r="C43" s="28">
        <v>-70.59</v>
      </c>
      <c r="D43" s="42">
        <v>0</v>
      </c>
      <c r="E43" s="42">
        <v>0.005</v>
      </c>
      <c r="F43" s="42" t="s">
        <v>825</v>
      </c>
      <c r="G43" s="42">
        <v>56.78</v>
      </c>
      <c r="H43" s="42">
        <v>1.03</v>
      </c>
      <c r="I43" s="42">
        <v>17.14</v>
      </c>
      <c r="J43" s="42"/>
      <c r="K43" s="19">
        <v>7.21</v>
      </c>
      <c r="L43" s="42"/>
      <c r="M43" s="42">
        <v>0.14</v>
      </c>
      <c r="N43" s="42">
        <v>3.91</v>
      </c>
      <c r="O43" s="42">
        <v>7.1</v>
      </c>
      <c r="P43" s="42">
        <v>3.92</v>
      </c>
      <c r="Q43" s="42">
        <v>1.86</v>
      </c>
      <c r="R43" s="42">
        <v>0.22</v>
      </c>
      <c r="S43" s="42"/>
      <c r="T43" s="42"/>
      <c r="U43" s="19">
        <v>99.31</v>
      </c>
      <c r="V43" s="42">
        <v>61.3</v>
      </c>
      <c r="W43" s="42">
        <v>417</v>
      </c>
      <c r="X43" s="42">
        <v>6</v>
      </c>
      <c r="Y43" s="42">
        <v>452</v>
      </c>
      <c r="Z43" s="42">
        <v>172</v>
      </c>
      <c r="AA43" s="42"/>
      <c r="AB43" s="42"/>
      <c r="AC43" s="42"/>
      <c r="AD43" s="42"/>
      <c r="AE43" s="42"/>
      <c r="AF43" s="42"/>
      <c r="AG43" s="42"/>
      <c r="AH43" s="42"/>
      <c r="AI43" s="42"/>
      <c r="AJ43" s="42"/>
      <c r="AK43" s="42"/>
      <c r="AL43" s="42"/>
      <c r="AM43" s="42"/>
      <c r="AN43" s="42"/>
      <c r="AO43" s="42">
        <v>21.9</v>
      </c>
      <c r="AP43" s="42"/>
      <c r="AQ43" s="42">
        <v>22</v>
      </c>
      <c r="AR43" s="42"/>
      <c r="AS43" s="42"/>
      <c r="AT43" s="42">
        <v>191</v>
      </c>
      <c r="AU43" s="42"/>
      <c r="AV43" s="42">
        <v>80</v>
      </c>
      <c r="AW43" s="42"/>
      <c r="AX43" s="42"/>
      <c r="AY43" s="42"/>
      <c r="AZ43" s="42"/>
      <c r="BA43" s="42"/>
      <c r="BB43" s="42"/>
      <c r="BC43" s="137">
        <v>20.6392694063927</v>
      </c>
      <c r="BD43" s="137">
        <v>2.6279069767441863</v>
      </c>
      <c r="BE43" s="137">
        <v>2.4244186046511627</v>
      </c>
      <c r="BF43" s="138">
        <v>0.0348837209302326</v>
      </c>
      <c r="BG43" s="42">
        <v>0.273972602739726</v>
      </c>
      <c r="BH43" s="42"/>
      <c r="BI43" s="137"/>
      <c r="BJ43" s="42">
        <v>8.721461187214611</v>
      </c>
      <c r="BK43" s="137"/>
      <c r="BL43" s="139">
        <v>1.2468533368811332</v>
      </c>
      <c r="BM43" s="139">
        <v>16.640776699029118</v>
      </c>
      <c r="BN43" s="137">
        <v>1.843989769820972</v>
      </c>
      <c r="BO43" s="137">
        <v>54.7182140985449</v>
      </c>
      <c r="BP43" s="42"/>
      <c r="BQ43" s="42"/>
      <c r="BR43" s="42"/>
      <c r="BS43" s="42"/>
      <c r="BT43" s="42"/>
      <c r="BU43" s="42"/>
      <c r="BV43" s="137"/>
      <c r="BW43" s="141"/>
      <c r="BX43" s="141"/>
      <c r="BY43" s="141"/>
      <c r="BZ43" s="141"/>
      <c r="CA43" s="141"/>
      <c r="CB43" s="141"/>
      <c r="CC43" s="141"/>
      <c r="CD43" s="141"/>
      <c r="CE43" s="141"/>
      <c r="CF43" s="141"/>
      <c r="CG43" s="141"/>
      <c r="CH43" s="141"/>
      <c r="CI43" s="141"/>
      <c r="CJ43" s="141"/>
      <c r="CK43" s="140">
        <v>0.782142857142857</v>
      </c>
      <c r="CL43" s="141"/>
      <c r="CM43" s="140"/>
      <c r="CN43" s="42"/>
      <c r="CO43" s="42"/>
      <c r="CQ43" s="42"/>
      <c r="CR43" s="42"/>
      <c r="CS43" s="42"/>
      <c r="CT43" s="42"/>
      <c r="CU43" s="42"/>
      <c r="CV43" s="42"/>
      <c r="CW43" s="42"/>
      <c r="CX43" s="42"/>
      <c r="CY43" s="42"/>
    </row>
    <row r="44" spans="1:103" ht="13.5">
      <c r="A44" s="42" t="s">
        <v>816</v>
      </c>
      <c r="B44" s="28">
        <v>-35.27</v>
      </c>
      <c r="C44" s="28">
        <v>-70.59</v>
      </c>
      <c r="D44" s="42">
        <v>0</v>
      </c>
      <c r="E44" s="42">
        <v>0.005</v>
      </c>
      <c r="F44" s="42" t="s">
        <v>826</v>
      </c>
      <c r="G44" s="42">
        <v>55.12</v>
      </c>
      <c r="H44" s="42">
        <v>1.02</v>
      </c>
      <c r="I44" s="42">
        <v>17.58</v>
      </c>
      <c r="J44" s="42"/>
      <c r="K44" s="19">
        <v>7.65</v>
      </c>
      <c r="L44" s="42"/>
      <c r="M44" s="42">
        <v>0.15</v>
      </c>
      <c r="N44" s="42">
        <v>4.41</v>
      </c>
      <c r="O44" s="42">
        <v>7.79</v>
      </c>
      <c r="P44" s="42">
        <v>3.84</v>
      </c>
      <c r="Q44" s="42">
        <v>1.45</v>
      </c>
      <c r="R44" s="42">
        <v>0.23</v>
      </c>
      <c r="S44" s="42"/>
      <c r="T44" s="42"/>
      <c r="U44" s="19">
        <v>99.24</v>
      </c>
      <c r="V44" s="42">
        <v>43.5</v>
      </c>
      <c r="W44" s="42">
        <v>364</v>
      </c>
      <c r="X44" s="42">
        <v>5</v>
      </c>
      <c r="Y44" s="42">
        <v>475</v>
      </c>
      <c r="Z44" s="42">
        <v>136</v>
      </c>
      <c r="AA44" s="42">
        <v>15.9</v>
      </c>
      <c r="AB44" s="42">
        <v>36.7</v>
      </c>
      <c r="AC44" s="42"/>
      <c r="AD44" s="42">
        <v>19.1</v>
      </c>
      <c r="AE44" s="42">
        <v>4.22</v>
      </c>
      <c r="AF44" s="42">
        <v>1.18</v>
      </c>
      <c r="AG44" s="42"/>
      <c r="AH44" s="42">
        <v>0.56</v>
      </c>
      <c r="AI44" s="42"/>
      <c r="AJ44" s="42"/>
      <c r="AK44" s="42"/>
      <c r="AL44" s="42"/>
      <c r="AM44" s="42">
        <v>2.05</v>
      </c>
      <c r="AN44" s="42">
        <v>0.31</v>
      </c>
      <c r="AO44" s="42">
        <v>20.2</v>
      </c>
      <c r="AP44" s="42">
        <v>25.7</v>
      </c>
      <c r="AQ44" s="42">
        <v>24</v>
      </c>
      <c r="AR44" s="42">
        <v>59.4</v>
      </c>
      <c r="AS44" s="42">
        <v>24.4</v>
      </c>
      <c r="AT44" s="42">
        <v>196</v>
      </c>
      <c r="AU44" s="42"/>
      <c r="AV44" s="42">
        <v>80</v>
      </c>
      <c r="AW44" s="42"/>
      <c r="AX44" s="42">
        <v>2.17</v>
      </c>
      <c r="AY44" s="42">
        <v>5.01</v>
      </c>
      <c r="AZ44" s="42"/>
      <c r="BA44" s="42">
        <v>0.31</v>
      </c>
      <c r="BB44" s="42">
        <v>3.33</v>
      </c>
      <c r="BC44" s="137">
        <v>23.51485148514852</v>
      </c>
      <c r="BD44" s="137">
        <v>3.4926470588235285</v>
      </c>
      <c r="BE44" s="137">
        <v>2.676470588235294</v>
      </c>
      <c r="BF44" s="138">
        <v>0.0367647058823529</v>
      </c>
      <c r="BG44" s="42">
        <v>0.247524752475248</v>
      </c>
      <c r="BH44" s="42">
        <v>0.0368382352941176</v>
      </c>
      <c r="BI44" s="137">
        <v>7.626459143968872</v>
      </c>
      <c r="BJ44" s="42">
        <v>9.702970297029703</v>
      </c>
      <c r="BK44" s="137">
        <v>1.3422134836531991</v>
      </c>
      <c r="BL44" s="139">
        <v>1.2542773765735522</v>
      </c>
      <c r="BM44" s="139">
        <v>17.23529411764706</v>
      </c>
      <c r="BN44" s="137">
        <v>1.73469387755102</v>
      </c>
      <c r="BO44" s="137">
        <v>56.2273076671464</v>
      </c>
      <c r="BP44" s="42">
        <v>0.70411</v>
      </c>
      <c r="BQ44" s="42"/>
      <c r="BR44" s="42"/>
      <c r="BS44" s="42"/>
      <c r="BT44" s="42"/>
      <c r="BU44" s="42"/>
      <c r="BV44" s="137"/>
      <c r="BW44" s="140">
        <v>6.36</v>
      </c>
      <c r="BX44" s="140">
        <v>4.8933333333333335</v>
      </c>
      <c r="BY44" s="141"/>
      <c r="BZ44" s="140">
        <v>2.581081081081081</v>
      </c>
      <c r="CA44" s="140">
        <v>1.604562737642585</v>
      </c>
      <c r="CB44" s="140">
        <v>1.156862745098039</v>
      </c>
      <c r="CC44" s="141"/>
      <c r="CD44" s="140">
        <v>0.835820895522388</v>
      </c>
      <c r="CE44" s="141"/>
      <c r="CF44" s="141"/>
      <c r="CG44" s="141"/>
      <c r="CH44" s="141"/>
      <c r="CI44" s="140">
        <v>0.672131147540983</v>
      </c>
      <c r="CJ44" s="140">
        <v>0.681318681318681</v>
      </c>
      <c r="CK44" s="140">
        <v>0.721428571428571</v>
      </c>
      <c r="CL44" s="140">
        <v>0.902143489012806</v>
      </c>
      <c r="CM44" s="140">
        <v>1.3422134836531991</v>
      </c>
      <c r="CN44" s="42"/>
      <c r="CO44" s="42"/>
      <c r="CQ44" s="42"/>
      <c r="CR44" s="42"/>
      <c r="CS44" s="42"/>
      <c r="CT44" s="42"/>
      <c r="CU44" s="42"/>
      <c r="CV44" s="42"/>
      <c r="CW44" s="42"/>
      <c r="CX44" s="42"/>
      <c r="CY44" s="42"/>
    </row>
    <row r="45" spans="1:103" ht="13.5">
      <c r="A45" s="42" t="s">
        <v>827</v>
      </c>
      <c r="B45" s="28">
        <v>-35.3</v>
      </c>
      <c r="C45" s="28">
        <v>-70.54</v>
      </c>
      <c r="D45" s="42">
        <v>0.05</v>
      </c>
      <c r="E45" s="42">
        <v>0.5</v>
      </c>
      <c r="F45" s="42" t="s">
        <v>828</v>
      </c>
      <c r="G45" s="42">
        <v>63.16</v>
      </c>
      <c r="H45" s="42">
        <v>0.91</v>
      </c>
      <c r="I45" s="42">
        <v>16.51</v>
      </c>
      <c r="J45" s="42"/>
      <c r="K45" s="19">
        <v>5.47</v>
      </c>
      <c r="L45" s="42"/>
      <c r="M45" s="42">
        <v>0.15</v>
      </c>
      <c r="N45" s="42">
        <v>1.53</v>
      </c>
      <c r="O45" s="42">
        <v>3.86</v>
      </c>
      <c r="P45" s="42">
        <v>5.23</v>
      </c>
      <c r="Q45" s="42">
        <v>2.5</v>
      </c>
      <c r="R45" s="42">
        <v>0.36</v>
      </c>
      <c r="S45" s="42"/>
      <c r="T45" s="42"/>
      <c r="U45" s="19">
        <v>99.68</v>
      </c>
      <c r="V45" s="42">
        <v>72</v>
      </c>
      <c r="W45" s="42">
        <v>603</v>
      </c>
      <c r="X45" s="42">
        <v>9.3</v>
      </c>
      <c r="Y45" s="42">
        <v>352</v>
      </c>
      <c r="Z45" s="42">
        <v>268</v>
      </c>
      <c r="AA45" s="42"/>
      <c r="AB45" s="42"/>
      <c r="AC45" s="42"/>
      <c r="AD45" s="42"/>
      <c r="AE45" s="42"/>
      <c r="AF45" s="42"/>
      <c r="AG45" s="42"/>
      <c r="AH45" s="42"/>
      <c r="AI45" s="42"/>
      <c r="AJ45" s="42"/>
      <c r="AK45" s="42"/>
      <c r="AL45" s="42"/>
      <c r="AM45" s="42"/>
      <c r="AN45" s="42"/>
      <c r="AO45" s="42">
        <v>37.2</v>
      </c>
      <c r="AP45" s="42"/>
      <c r="AQ45" s="42">
        <v>7</v>
      </c>
      <c r="AR45" s="42"/>
      <c r="AS45" s="42"/>
      <c r="AT45" s="42">
        <v>42</v>
      </c>
      <c r="AU45" s="42"/>
      <c r="AV45" s="42">
        <v>98</v>
      </c>
      <c r="AW45" s="42"/>
      <c r="AX45" s="42"/>
      <c r="AY45" s="42"/>
      <c r="AZ45" s="42"/>
      <c r="BA45" s="42"/>
      <c r="BB45" s="42"/>
      <c r="BC45" s="137">
        <v>9.46236559139785</v>
      </c>
      <c r="BD45" s="137">
        <v>1.313432835820895</v>
      </c>
      <c r="BE45" s="137">
        <v>2.25</v>
      </c>
      <c r="BF45" s="138">
        <v>0.0347014925373134</v>
      </c>
      <c r="BG45" s="42">
        <v>0.25</v>
      </c>
      <c r="BH45" s="42"/>
      <c r="BI45" s="137"/>
      <c r="BJ45" s="42">
        <v>1.1290322580645158</v>
      </c>
      <c r="BK45" s="137"/>
      <c r="BL45" s="139">
        <v>1.110116877849185</v>
      </c>
      <c r="BM45" s="139">
        <v>18.142857142857142</v>
      </c>
      <c r="BN45" s="137">
        <v>3.57516339869281</v>
      </c>
      <c r="BO45" s="137">
        <v>38.39566822641752</v>
      </c>
      <c r="BP45" s="42"/>
      <c r="BQ45" s="42"/>
      <c r="BR45" s="42"/>
      <c r="BS45" s="42"/>
      <c r="BT45" s="42"/>
      <c r="BU45" s="42"/>
      <c r="BV45" s="137"/>
      <c r="BW45" s="141"/>
      <c r="BX45" s="141"/>
      <c r="BY45" s="141"/>
      <c r="BZ45" s="141"/>
      <c r="CA45" s="141"/>
      <c r="CB45" s="141"/>
      <c r="CC45" s="141"/>
      <c r="CD45" s="141"/>
      <c r="CE45" s="141"/>
      <c r="CF45" s="141"/>
      <c r="CG45" s="141"/>
      <c r="CH45" s="140"/>
      <c r="CI45" s="141"/>
      <c r="CJ45" s="141"/>
      <c r="CK45" s="140">
        <v>1.3285714285714292</v>
      </c>
      <c r="CL45" s="141"/>
      <c r="CM45" s="140"/>
      <c r="CN45" s="42"/>
      <c r="CO45" s="42"/>
      <c r="CQ45" s="42"/>
      <c r="CR45" s="42"/>
      <c r="CS45" s="42"/>
      <c r="CT45" s="42"/>
      <c r="CU45" s="42"/>
      <c r="CV45" s="42"/>
      <c r="CW45" s="42"/>
      <c r="CX45" s="42"/>
      <c r="CY45" s="42"/>
    </row>
    <row r="46" spans="1:103" ht="13.5">
      <c r="A46" s="42" t="s">
        <v>827</v>
      </c>
      <c r="B46" s="28">
        <v>-35.3</v>
      </c>
      <c r="C46" s="28">
        <v>-70.54</v>
      </c>
      <c r="D46" s="42">
        <v>0.015</v>
      </c>
      <c r="E46" s="42">
        <v>0.25</v>
      </c>
      <c r="F46" s="42" t="s">
        <v>829</v>
      </c>
      <c r="G46" s="42">
        <v>64.2</v>
      </c>
      <c r="H46" s="42">
        <v>0.89</v>
      </c>
      <c r="I46" s="42">
        <v>15.63</v>
      </c>
      <c r="J46" s="42"/>
      <c r="K46" s="19">
        <v>5.57</v>
      </c>
      <c r="L46" s="42"/>
      <c r="M46" s="42">
        <v>0.13</v>
      </c>
      <c r="N46" s="42">
        <v>1.14</v>
      </c>
      <c r="O46" s="42">
        <v>3.32</v>
      </c>
      <c r="P46" s="42">
        <v>4.89</v>
      </c>
      <c r="Q46" s="42">
        <v>3.13</v>
      </c>
      <c r="R46" s="42">
        <v>0.29</v>
      </c>
      <c r="S46" s="42"/>
      <c r="T46" s="42"/>
      <c r="U46" s="19">
        <v>99.19</v>
      </c>
      <c r="V46" s="42">
        <v>102</v>
      </c>
      <c r="W46" s="42">
        <v>689</v>
      </c>
      <c r="X46" s="42">
        <v>10.8</v>
      </c>
      <c r="Y46" s="42">
        <v>265</v>
      </c>
      <c r="Z46" s="42">
        <v>309</v>
      </c>
      <c r="AA46" s="42"/>
      <c r="AB46" s="42"/>
      <c r="AC46" s="42"/>
      <c r="AD46" s="42"/>
      <c r="AE46" s="42"/>
      <c r="AF46" s="42"/>
      <c r="AG46" s="42"/>
      <c r="AH46" s="42"/>
      <c r="AI46" s="42"/>
      <c r="AJ46" s="42"/>
      <c r="AK46" s="42"/>
      <c r="AL46" s="42"/>
      <c r="AM46" s="42"/>
      <c r="AN46" s="42"/>
      <c r="AO46" s="42">
        <v>43.2</v>
      </c>
      <c r="AP46" s="42"/>
      <c r="AQ46" s="42">
        <v>8.4</v>
      </c>
      <c r="AR46" s="42"/>
      <c r="AS46" s="42"/>
      <c r="AT46" s="42">
        <v>42</v>
      </c>
      <c r="AU46" s="42"/>
      <c r="AV46" s="42">
        <v>91</v>
      </c>
      <c r="AW46" s="42"/>
      <c r="AX46" s="42"/>
      <c r="AY46" s="42"/>
      <c r="AZ46" s="42"/>
      <c r="BA46" s="42"/>
      <c r="BB46" s="42"/>
      <c r="BC46" s="137">
        <v>6.134259259259258</v>
      </c>
      <c r="BD46" s="137">
        <v>0.857605177993527</v>
      </c>
      <c r="BE46" s="137">
        <v>2.2297734627831725</v>
      </c>
      <c r="BF46" s="138">
        <v>0.0349514563106796</v>
      </c>
      <c r="BG46" s="42">
        <v>0.25</v>
      </c>
      <c r="BH46" s="42"/>
      <c r="BI46" s="137"/>
      <c r="BJ46" s="42">
        <v>0.972222222222222</v>
      </c>
      <c r="BK46" s="137"/>
      <c r="BL46" s="139">
        <v>1.1176470035519481</v>
      </c>
      <c r="BM46" s="139">
        <v>17.56179775280899</v>
      </c>
      <c r="BN46" s="137">
        <v>4.885964912280701</v>
      </c>
      <c r="BO46" s="137">
        <v>31.32124143095941</v>
      </c>
      <c r="BP46" s="42"/>
      <c r="BQ46" s="42"/>
      <c r="BR46" s="42"/>
      <c r="BS46" s="42"/>
      <c r="BT46" s="42"/>
      <c r="BU46" s="42"/>
      <c r="BV46" s="137"/>
      <c r="BW46" s="141"/>
      <c r="BX46" s="141"/>
      <c r="BY46" s="141"/>
      <c r="BZ46" s="141"/>
      <c r="CA46" s="141"/>
      <c r="CB46" s="141"/>
      <c r="CC46" s="141"/>
      <c r="CD46" s="141"/>
      <c r="CE46" s="141"/>
      <c r="CF46" s="141"/>
      <c r="CG46" s="141"/>
      <c r="CH46" s="140"/>
      <c r="CI46" s="141"/>
      <c r="CJ46" s="141"/>
      <c r="CK46" s="140">
        <v>1.5428571428571431</v>
      </c>
      <c r="CL46" s="141"/>
      <c r="CM46" s="140"/>
      <c r="CN46" s="42"/>
      <c r="CO46" s="42"/>
      <c r="CQ46" s="42"/>
      <c r="CR46" s="42"/>
      <c r="CS46" s="42"/>
      <c r="CT46" s="42"/>
      <c r="CU46" s="42"/>
      <c r="CV46" s="42"/>
      <c r="CW46" s="42"/>
      <c r="CX46" s="42"/>
      <c r="CY46" s="42"/>
    </row>
    <row r="47" spans="1:103" ht="13.5">
      <c r="A47" s="42" t="s">
        <v>827</v>
      </c>
      <c r="B47" s="28">
        <v>-35.3</v>
      </c>
      <c r="C47" s="28">
        <v>-70.54</v>
      </c>
      <c r="D47" s="42">
        <v>0.015</v>
      </c>
      <c r="E47" s="42">
        <v>0.25</v>
      </c>
      <c r="F47" s="42" t="s">
        <v>830</v>
      </c>
      <c r="G47" s="42">
        <v>64.54</v>
      </c>
      <c r="H47" s="42">
        <v>0.88</v>
      </c>
      <c r="I47" s="42">
        <v>15.72</v>
      </c>
      <c r="J47" s="42"/>
      <c r="K47" s="19">
        <v>5.59</v>
      </c>
      <c r="L47" s="42"/>
      <c r="M47" s="42">
        <v>0.12</v>
      </c>
      <c r="N47" s="42">
        <v>0.96</v>
      </c>
      <c r="O47" s="42">
        <v>3.02</v>
      </c>
      <c r="P47" s="42">
        <v>4.93</v>
      </c>
      <c r="Q47" s="42">
        <v>3.22</v>
      </c>
      <c r="R47" s="42">
        <v>0.28</v>
      </c>
      <c r="S47" s="42"/>
      <c r="T47" s="42"/>
      <c r="U47" s="19">
        <v>99.26</v>
      </c>
      <c r="V47" s="42">
        <v>103</v>
      </c>
      <c r="W47" s="42">
        <v>710</v>
      </c>
      <c r="X47" s="42">
        <v>10.5</v>
      </c>
      <c r="Y47" s="42">
        <v>248</v>
      </c>
      <c r="Z47" s="42">
        <v>312</v>
      </c>
      <c r="AA47" s="42"/>
      <c r="AB47" s="42"/>
      <c r="AC47" s="42"/>
      <c r="AD47" s="42"/>
      <c r="AE47" s="42"/>
      <c r="AF47" s="42"/>
      <c r="AG47" s="42"/>
      <c r="AH47" s="42"/>
      <c r="AI47" s="42"/>
      <c r="AJ47" s="42"/>
      <c r="AK47" s="42"/>
      <c r="AL47" s="42"/>
      <c r="AM47" s="42"/>
      <c r="AN47" s="42"/>
      <c r="AO47" s="42">
        <v>40.2</v>
      </c>
      <c r="AP47" s="42"/>
      <c r="AQ47" s="42">
        <v>8.8</v>
      </c>
      <c r="AR47" s="42"/>
      <c r="AS47" s="42"/>
      <c r="AT47" s="42">
        <v>37</v>
      </c>
      <c r="AU47" s="42"/>
      <c r="AV47" s="42">
        <v>84</v>
      </c>
      <c r="AW47" s="42"/>
      <c r="AX47" s="42"/>
      <c r="AY47" s="42"/>
      <c r="AZ47" s="42"/>
      <c r="BA47" s="42"/>
      <c r="BB47" s="42"/>
      <c r="BC47" s="137">
        <v>6.169154228855719</v>
      </c>
      <c r="BD47" s="137">
        <v>0.794871794871795</v>
      </c>
      <c r="BE47" s="137">
        <v>2.275641025641026</v>
      </c>
      <c r="BF47" s="138">
        <v>0.0336538461538461</v>
      </c>
      <c r="BG47" s="42">
        <v>0.261194029850746</v>
      </c>
      <c r="BH47" s="42"/>
      <c r="BI47" s="137"/>
      <c r="BJ47" s="42">
        <v>0.920398009950249</v>
      </c>
      <c r="BK47" s="137"/>
      <c r="BL47" s="139">
        <v>1.08693353565403</v>
      </c>
      <c r="BM47" s="139">
        <v>17.863636363636356</v>
      </c>
      <c r="BN47" s="137">
        <v>5.822916666666665</v>
      </c>
      <c r="BO47" s="137">
        <v>27.676249596167164</v>
      </c>
      <c r="BP47" s="42"/>
      <c r="BQ47" s="42"/>
      <c r="BR47" s="42"/>
      <c r="BS47" s="42"/>
      <c r="BT47" s="42"/>
      <c r="BU47" s="42"/>
      <c r="BV47" s="137"/>
      <c r="BW47" s="141"/>
      <c r="BX47" s="141"/>
      <c r="BY47" s="141"/>
      <c r="BZ47" s="141"/>
      <c r="CA47" s="141"/>
      <c r="CB47" s="141"/>
      <c r="CC47" s="141"/>
      <c r="CD47" s="141"/>
      <c r="CE47" s="141"/>
      <c r="CF47" s="141"/>
      <c r="CG47" s="141"/>
      <c r="CH47" s="140"/>
      <c r="CI47" s="141"/>
      <c r="CJ47" s="141"/>
      <c r="CK47" s="140">
        <v>1.4357142857142855</v>
      </c>
      <c r="CL47" s="141"/>
      <c r="CM47" s="140"/>
      <c r="CN47" s="42"/>
      <c r="CO47" s="42"/>
      <c r="CQ47" s="42"/>
      <c r="CR47" s="42"/>
      <c r="CS47" s="42"/>
      <c r="CT47" s="42"/>
      <c r="CU47" s="42"/>
      <c r="CV47" s="42"/>
      <c r="CW47" s="42"/>
      <c r="CX47" s="42"/>
      <c r="CY47" s="42"/>
    </row>
    <row r="48" spans="1:103" ht="13.5">
      <c r="A48" s="42" t="s">
        <v>827</v>
      </c>
      <c r="B48" s="28">
        <v>-35.3</v>
      </c>
      <c r="C48" s="28">
        <v>-70.54</v>
      </c>
      <c r="D48" s="42">
        <v>0.015</v>
      </c>
      <c r="E48" s="42">
        <v>0.25</v>
      </c>
      <c r="F48" s="42" t="s">
        <v>831</v>
      </c>
      <c r="G48" s="42">
        <v>64.57</v>
      </c>
      <c r="H48" s="42">
        <v>0.88</v>
      </c>
      <c r="I48" s="42">
        <v>15.64</v>
      </c>
      <c r="J48" s="42"/>
      <c r="K48" s="19">
        <v>5.54</v>
      </c>
      <c r="L48" s="42"/>
      <c r="M48" s="42">
        <v>0.12</v>
      </c>
      <c r="N48" s="42">
        <v>0.99</v>
      </c>
      <c r="O48" s="42">
        <v>3.05</v>
      </c>
      <c r="P48" s="42">
        <v>4.81</v>
      </c>
      <c r="Q48" s="42">
        <v>3.2</v>
      </c>
      <c r="R48" s="42">
        <v>0.28</v>
      </c>
      <c r="S48" s="42"/>
      <c r="T48" s="42"/>
      <c r="U48" s="19">
        <v>99.08</v>
      </c>
      <c r="V48" s="42">
        <v>105</v>
      </c>
      <c r="W48" s="42">
        <v>704</v>
      </c>
      <c r="X48" s="42">
        <v>11</v>
      </c>
      <c r="Y48" s="42">
        <v>254</v>
      </c>
      <c r="Z48" s="42">
        <v>311</v>
      </c>
      <c r="AA48" s="42">
        <v>31.4</v>
      </c>
      <c r="AB48" s="42">
        <v>83.5</v>
      </c>
      <c r="AC48" s="42"/>
      <c r="AD48" s="42">
        <v>44.6</v>
      </c>
      <c r="AE48" s="42">
        <v>8.46</v>
      </c>
      <c r="AF48" s="42">
        <v>1.89</v>
      </c>
      <c r="AG48" s="42"/>
      <c r="AH48" s="42">
        <v>1.5</v>
      </c>
      <c r="AI48" s="42"/>
      <c r="AJ48" s="42"/>
      <c r="AK48" s="42"/>
      <c r="AL48" s="42"/>
      <c r="AM48" s="42">
        <v>4.1</v>
      </c>
      <c r="AN48" s="42">
        <v>0.61</v>
      </c>
      <c r="AO48" s="42">
        <v>41</v>
      </c>
      <c r="AP48" s="42">
        <v>15.3</v>
      </c>
      <c r="AQ48" s="42">
        <v>10</v>
      </c>
      <c r="AR48" s="42">
        <v>6.8</v>
      </c>
      <c r="AS48" s="42">
        <v>5.4</v>
      </c>
      <c r="AT48" s="42">
        <v>37</v>
      </c>
      <c r="AU48" s="42"/>
      <c r="AV48" s="42">
        <v>90</v>
      </c>
      <c r="AW48" s="42"/>
      <c r="AX48" s="42">
        <v>3.65</v>
      </c>
      <c r="AY48" s="42">
        <v>11.04</v>
      </c>
      <c r="AZ48" s="42"/>
      <c r="BA48" s="42">
        <v>0.67</v>
      </c>
      <c r="BB48" s="42">
        <v>7.3</v>
      </c>
      <c r="BC48" s="137">
        <v>6.195121951219511</v>
      </c>
      <c r="BD48" s="137">
        <v>0.816720257234727</v>
      </c>
      <c r="BE48" s="137">
        <v>2.263665594855305</v>
      </c>
      <c r="BF48" s="138">
        <v>0.0353697749196141</v>
      </c>
      <c r="BG48" s="42">
        <v>0.268292682926829</v>
      </c>
      <c r="BH48" s="42">
        <v>0.0354983922829582</v>
      </c>
      <c r="BI48" s="137">
        <v>2.4183006535947706</v>
      </c>
      <c r="BJ48" s="42">
        <v>0.902439024390244</v>
      </c>
      <c r="BK48" s="137">
        <v>0.515689699004449</v>
      </c>
      <c r="BL48" s="139">
        <v>1.08197447387932</v>
      </c>
      <c r="BM48" s="139">
        <v>17.77272727272726</v>
      </c>
      <c r="BN48" s="137">
        <v>5.595959595959596</v>
      </c>
      <c r="BO48" s="137">
        <v>28.479053798842052</v>
      </c>
      <c r="BP48" s="42"/>
      <c r="BQ48" s="42"/>
      <c r="BR48" s="42"/>
      <c r="BS48" s="42"/>
      <c r="BT48" s="42"/>
      <c r="BU48" s="42"/>
      <c r="BV48" s="137"/>
      <c r="BW48" s="140">
        <v>12.56</v>
      </c>
      <c r="BX48" s="140">
        <v>11.13333333333333</v>
      </c>
      <c r="BY48" s="141"/>
      <c r="BZ48" s="140">
        <v>6.027027027027026</v>
      </c>
      <c r="CA48" s="140">
        <v>3.2167300380228143</v>
      </c>
      <c r="CB48" s="140">
        <v>1.852941176470588</v>
      </c>
      <c r="CC48" s="141"/>
      <c r="CD48" s="140">
        <v>2.2388059701492535</v>
      </c>
      <c r="CE48" s="141"/>
      <c r="CF48" s="141"/>
      <c r="CG48" s="141"/>
      <c r="CH48" s="140"/>
      <c r="CI48" s="140">
        <v>1.344262295081967</v>
      </c>
      <c r="CJ48" s="140">
        <v>1.340659340659341</v>
      </c>
      <c r="CK48" s="140">
        <v>1.4642857142857142</v>
      </c>
      <c r="CL48" s="140">
        <v>0.693222218333849</v>
      </c>
      <c r="CM48" s="140">
        <v>0.515689699004449</v>
      </c>
      <c r="CN48" s="42"/>
      <c r="CO48" s="42"/>
      <c r="CQ48" s="42"/>
      <c r="CR48" s="42"/>
      <c r="CS48" s="42"/>
      <c r="CT48" s="42"/>
      <c r="CU48" s="42"/>
      <c r="CV48" s="42"/>
      <c r="CW48" s="42"/>
      <c r="CX48" s="42"/>
      <c r="CY48" s="42"/>
    </row>
    <row r="49" spans="1:103" ht="13.5">
      <c r="A49" s="42" t="s">
        <v>827</v>
      </c>
      <c r="B49" s="28">
        <v>-35.3</v>
      </c>
      <c r="C49" s="28">
        <v>-70.54</v>
      </c>
      <c r="D49" s="42">
        <v>0.015</v>
      </c>
      <c r="E49" s="42">
        <v>0.25</v>
      </c>
      <c r="F49" s="42" t="s">
        <v>832</v>
      </c>
      <c r="G49" s="42">
        <v>55.09</v>
      </c>
      <c r="H49" s="42">
        <v>0.99</v>
      </c>
      <c r="I49" s="42">
        <v>18.5</v>
      </c>
      <c r="J49" s="42"/>
      <c r="K49" s="19">
        <v>7.53</v>
      </c>
      <c r="L49" s="42"/>
      <c r="M49" s="42">
        <v>0.14</v>
      </c>
      <c r="N49" s="42">
        <v>4.27</v>
      </c>
      <c r="O49" s="42">
        <v>7.67</v>
      </c>
      <c r="P49" s="42">
        <v>3.96</v>
      </c>
      <c r="Q49" s="42">
        <v>1.24</v>
      </c>
      <c r="R49" s="42">
        <v>0.23</v>
      </c>
      <c r="S49" s="42"/>
      <c r="T49" s="42"/>
      <c r="U49" s="19">
        <v>99.62</v>
      </c>
      <c r="V49" s="42">
        <v>28.4</v>
      </c>
      <c r="W49" s="42">
        <v>390</v>
      </c>
      <c r="X49" s="42">
        <v>4.1</v>
      </c>
      <c r="Y49" s="42">
        <v>549</v>
      </c>
      <c r="Z49" s="42">
        <v>126</v>
      </c>
      <c r="AA49" s="42">
        <v>16.7</v>
      </c>
      <c r="AB49" s="42">
        <v>39.2</v>
      </c>
      <c r="AC49" s="42"/>
      <c r="AD49" s="42">
        <v>19.8</v>
      </c>
      <c r="AE49" s="42">
        <v>4.65</v>
      </c>
      <c r="AF49" s="42">
        <v>1.29</v>
      </c>
      <c r="AG49" s="42"/>
      <c r="AH49" s="42">
        <v>0.57</v>
      </c>
      <c r="AI49" s="42"/>
      <c r="AJ49" s="42"/>
      <c r="AK49" s="42"/>
      <c r="AL49" s="42"/>
      <c r="AM49" s="42">
        <v>1.95</v>
      </c>
      <c r="AN49" s="42">
        <v>0.3</v>
      </c>
      <c r="AO49" s="42">
        <v>21.5</v>
      </c>
      <c r="AP49" s="42">
        <v>22</v>
      </c>
      <c r="AQ49" s="42">
        <v>16</v>
      </c>
      <c r="AR49" s="42">
        <v>37</v>
      </c>
      <c r="AS49" s="42">
        <v>25.2</v>
      </c>
      <c r="AT49" s="42">
        <v>189</v>
      </c>
      <c r="AU49" s="42"/>
      <c r="AV49" s="42">
        <v>87</v>
      </c>
      <c r="AW49" s="42"/>
      <c r="AX49" s="42">
        <v>0.39</v>
      </c>
      <c r="AY49" s="42">
        <v>3.26</v>
      </c>
      <c r="AZ49" s="42"/>
      <c r="BA49" s="42">
        <v>0.27</v>
      </c>
      <c r="BB49" s="42">
        <v>3.1</v>
      </c>
      <c r="BC49" s="137">
        <v>25.53488372093023</v>
      </c>
      <c r="BD49" s="137">
        <v>4.357142857142856</v>
      </c>
      <c r="BE49" s="137">
        <v>3.0952380952380945</v>
      </c>
      <c r="BF49" s="138">
        <v>0.0325396825396825</v>
      </c>
      <c r="BG49" s="42">
        <v>0.190697674418605</v>
      </c>
      <c r="BH49" s="42">
        <v>0.0258730158730159</v>
      </c>
      <c r="BI49" s="137">
        <v>8.59090909090909</v>
      </c>
      <c r="BJ49" s="42">
        <v>8.790697674418604</v>
      </c>
      <c r="BK49" s="137">
        <v>1.410413014689455</v>
      </c>
      <c r="BL49" s="139">
        <v>1.1784927407574979</v>
      </c>
      <c r="BM49" s="139">
        <v>18.686868686868692</v>
      </c>
      <c r="BN49" s="137">
        <v>1.7634660421545667</v>
      </c>
      <c r="BO49" s="137">
        <v>55.82202453070389</v>
      </c>
      <c r="BP49" s="42"/>
      <c r="BQ49" s="42"/>
      <c r="BR49" s="42"/>
      <c r="BS49" s="42"/>
      <c r="BT49" s="42"/>
      <c r="BU49" s="42"/>
      <c r="BV49" s="137"/>
      <c r="BW49" s="140">
        <v>6.68</v>
      </c>
      <c r="BX49" s="140">
        <v>5.2266666666666675</v>
      </c>
      <c r="BY49" s="141"/>
      <c r="BZ49" s="140">
        <v>2.6756756756756745</v>
      </c>
      <c r="CA49" s="140">
        <v>1.7680608365019013</v>
      </c>
      <c r="CB49" s="140">
        <v>1.264705882352941</v>
      </c>
      <c r="CC49" s="141"/>
      <c r="CD49" s="140">
        <v>0.850746268656716</v>
      </c>
      <c r="CE49" s="141"/>
      <c r="CF49" s="141"/>
      <c r="CG49" s="141"/>
      <c r="CH49" s="141"/>
      <c r="CI49" s="140">
        <v>0.639344262295082</v>
      </c>
      <c r="CJ49" s="140">
        <v>0.659340659340659</v>
      </c>
      <c r="CK49" s="140">
        <v>0.767857142857143</v>
      </c>
      <c r="CL49" s="140">
        <v>0.901739468408012</v>
      </c>
      <c r="CM49" s="140">
        <v>1.410413014689455</v>
      </c>
      <c r="CN49" s="42"/>
      <c r="CO49" s="42"/>
      <c r="CQ49" s="42"/>
      <c r="CR49" s="42"/>
      <c r="CS49" s="42"/>
      <c r="CT49" s="42"/>
      <c r="CU49" s="42"/>
      <c r="CV49" s="42"/>
      <c r="CW49" s="42"/>
      <c r="CX49" s="42"/>
      <c r="CY49" s="42"/>
    </row>
    <row r="50" spans="1:103" ht="13.5">
      <c r="A50" s="42" t="s">
        <v>827</v>
      </c>
      <c r="B50" s="28">
        <v>-35.3</v>
      </c>
      <c r="C50" s="28">
        <v>-70.54</v>
      </c>
      <c r="D50" s="42">
        <v>0.01</v>
      </c>
      <c r="E50" s="42">
        <v>0.25</v>
      </c>
      <c r="F50" s="42" t="s">
        <v>833</v>
      </c>
      <c r="G50" s="42">
        <v>55.5</v>
      </c>
      <c r="H50" s="42">
        <v>0.9</v>
      </c>
      <c r="I50" s="42">
        <v>19</v>
      </c>
      <c r="J50" s="42"/>
      <c r="K50" s="19">
        <v>7.57</v>
      </c>
      <c r="L50" s="42"/>
      <c r="M50" s="42">
        <v>0.16</v>
      </c>
      <c r="N50" s="42">
        <v>2.43</v>
      </c>
      <c r="O50" s="42">
        <v>7.87</v>
      </c>
      <c r="P50" s="42">
        <v>3.66</v>
      </c>
      <c r="Q50" s="42">
        <v>1.32</v>
      </c>
      <c r="R50" s="42">
        <v>0.22</v>
      </c>
      <c r="S50" s="42"/>
      <c r="T50" s="42"/>
      <c r="U50" s="19">
        <v>98.63</v>
      </c>
      <c r="V50" s="42">
        <v>36.4</v>
      </c>
      <c r="W50" s="42">
        <v>343</v>
      </c>
      <c r="X50" s="42">
        <v>4.4</v>
      </c>
      <c r="Y50" s="42">
        <v>506</v>
      </c>
      <c r="Z50" s="42">
        <v>141</v>
      </c>
      <c r="AA50" s="42">
        <v>15.5</v>
      </c>
      <c r="AB50" s="42">
        <v>35.7</v>
      </c>
      <c r="AC50" s="42"/>
      <c r="AD50" s="42">
        <v>19.3</v>
      </c>
      <c r="AE50" s="42">
        <v>4.52</v>
      </c>
      <c r="AF50" s="42">
        <v>1.22</v>
      </c>
      <c r="AG50" s="42"/>
      <c r="AH50" s="42">
        <v>0.58</v>
      </c>
      <c r="AI50" s="42"/>
      <c r="AJ50" s="42"/>
      <c r="AK50" s="42"/>
      <c r="AL50" s="42"/>
      <c r="AM50" s="42">
        <v>2.33</v>
      </c>
      <c r="AN50" s="42">
        <v>0.34</v>
      </c>
      <c r="AO50" s="42">
        <v>22.8</v>
      </c>
      <c r="AP50" s="42">
        <v>20.8</v>
      </c>
      <c r="AQ50" s="42">
        <v>17</v>
      </c>
      <c r="AR50" s="42">
        <v>26.4</v>
      </c>
      <c r="AS50" s="42">
        <v>20.5</v>
      </c>
      <c r="AT50" s="42">
        <v>179</v>
      </c>
      <c r="AU50" s="42"/>
      <c r="AV50" s="42">
        <v>83</v>
      </c>
      <c r="AW50" s="42"/>
      <c r="AX50" s="42">
        <v>1.11</v>
      </c>
      <c r="AY50" s="42">
        <v>3.75</v>
      </c>
      <c r="AZ50" s="42"/>
      <c r="BA50" s="42">
        <v>0.28</v>
      </c>
      <c r="BB50" s="42">
        <v>3.11</v>
      </c>
      <c r="BC50" s="137">
        <v>22.19298245614035</v>
      </c>
      <c r="BD50" s="137">
        <v>3.5886524822695036</v>
      </c>
      <c r="BE50" s="137">
        <v>2.4326241134751765</v>
      </c>
      <c r="BF50" s="138">
        <v>0.0312056737588652</v>
      </c>
      <c r="BG50" s="42">
        <v>0.192982456140351</v>
      </c>
      <c r="BH50" s="42">
        <v>0.0265957446808511</v>
      </c>
      <c r="BI50" s="137">
        <v>8.605769230769232</v>
      </c>
      <c r="BJ50" s="42">
        <v>7.8508771929824555</v>
      </c>
      <c r="BK50" s="137">
        <v>1.1373541249802894</v>
      </c>
      <c r="BL50" s="139">
        <v>1.145200898411312</v>
      </c>
      <c r="BM50" s="139">
        <v>21.111111111111114</v>
      </c>
      <c r="BN50" s="137">
        <v>3.11522633744856</v>
      </c>
      <c r="BO50" s="137">
        <v>41.70054683167209</v>
      </c>
      <c r="BP50" s="42"/>
      <c r="BQ50" s="42"/>
      <c r="BR50" s="42"/>
      <c r="BS50" s="42"/>
      <c r="BT50" s="42"/>
      <c r="BU50" s="42"/>
      <c r="BV50" s="137"/>
      <c r="BW50" s="140">
        <v>6.2</v>
      </c>
      <c r="BX50" s="140">
        <v>4.76</v>
      </c>
      <c r="BY50" s="141"/>
      <c r="BZ50" s="140">
        <v>2.608108108108108</v>
      </c>
      <c r="CA50" s="140">
        <v>1.718631178707224</v>
      </c>
      <c r="CB50" s="140">
        <v>1.1960784313725494</v>
      </c>
      <c r="CC50" s="141"/>
      <c r="CD50" s="140">
        <v>0.865671641791045</v>
      </c>
      <c r="CE50" s="141"/>
      <c r="CF50" s="141"/>
      <c r="CG50" s="141"/>
      <c r="CH50" s="141"/>
      <c r="CI50" s="140">
        <v>0.763934426229508</v>
      </c>
      <c r="CJ50" s="140">
        <v>0.747252747252747</v>
      </c>
      <c r="CK50" s="140">
        <v>0.814285714285714</v>
      </c>
      <c r="CL50" s="140">
        <v>0.868863970886582</v>
      </c>
      <c r="CM50" s="140">
        <v>1.1373541249802894</v>
      </c>
      <c r="CN50" s="42"/>
      <c r="CO50" s="42"/>
      <c r="CQ50" s="42"/>
      <c r="CR50" s="42"/>
      <c r="CS50" s="42"/>
      <c r="CT50" s="42"/>
      <c r="CU50" s="42"/>
      <c r="CV50" s="42"/>
      <c r="CW50" s="42"/>
      <c r="CX50" s="42"/>
      <c r="CY50" s="42"/>
    </row>
    <row r="51" spans="1:103" ht="13.5">
      <c r="A51" s="42" t="s">
        <v>827</v>
      </c>
      <c r="B51" s="28">
        <v>-35.3</v>
      </c>
      <c r="C51" s="28">
        <v>-70.54</v>
      </c>
      <c r="D51" s="42">
        <v>0.01</v>
      </c>
      <c r="E51" s="42">
        <v>0.25</v>
      </c>
      <c r="F51" s="42" t="s">
        <v>834</v>
      </c>
      <c r="G51" s="42">
        <v>57.02</v>
      </c>
      <c r="H51" s="42">
        <v>0.93</v>
      </c>
      <c r="I51" s="42">
        <v>19.41</v>
      </c>
      <c r="J51" s="42"/>
      <c r="K51" s="19">
        <v>6.67</v>
      </c>
      <c r="L51" s="42"/>
      <c r="M51" s="42">
        <v>0.12</v>
      </c>
      <c r="N51" s="42">
        <v>2.31</v>
      </c>
      <c r="O51" s="42">
        <v>7.32</v>
      </c>
      <c r="P51" s="42">
        <v>3.6</v>
      </c>
      <c r="Q51" s="42">
        <v>1.4</v>
      </c>
      <c r="R51" s="42">
        <v>0.23</v>
      </c>
      <c r="S51" s="42"/>
      <c r="T51" s="42"/>
      <c r="U51" s="19">
        <v>99.01</v>
      </c>
      <c r="V51" s="42">
        <v>40.6</v>
      </c>
      <c r="W51" s="42">
        <v>324</v>
      </c>
      <c r="X51" s="42">
        <v>4</v>
      </c>
      <c r="Y51" s="42">
        <v>484</v>
      </c>
      <c r="Z51" s="42">
        <v>138</v>
      </c>
      <c r="AA51" s="42">
        <v>15.6</v>
      </c>
      <c r="AB51" s="42">
        <v>36.9</v>
      </c>
      <c r="AC51" s="42"/>
      <c r="AD51" s="42">
        <v>18.8</v>
      </c>
      <c r="AE51" s="42">
        <v>4.48</v>
      </c>
      <c r="AF51" s="42">
        <v>1.22</v>
      </c>
      <c r="AG51" s="42"/>
      <c r="AH51" s="42">
        <v>0.67</v>
      </c>
      <c r="AI51" s="42"/>
      <c r="AJ51" s="42"/>
      <c r="AK51" s="42"/>
      <c r="AL51" s="42"/>
      <c r="AM51" s="42">
        <v>2.16</v>
      </c>
      <c r="AN51" s="42">
        <v>0.38</v>
      </c>
      <c r="AO51" s="42">
        <v>23</v>
      </c>
      <c r="AP51" s="42">
        <v>21.7</v>
      </c>
      <c r="AQ51" s="42">
        <v>15</v>
      </c>
      <c r="AR51" s="42">
        <v>30.9</v>
      </c>
      <c r="AS51" s="42">
        <v>15.9</v>
      </c>
      <c r="AT51" s="42">
        <v>175</v>
      </c>
      <c r="AU51" s="42"/>
      <c r="AV51" s="42">
        <v>86</v>
      </c>
      <c r="AW51" s="42"/>
      <c r="AX51" s="42">
        <v>1.53</v>
      </c>
      <c r="AY51" s="42">
        <v>4.16</v>
      </c>
      <c r="AZ51" s="42"/>
      <c r="BA51" s="42">
        <v>0.28</v>
      </c>
      <c r="BB51" s="42">
        <v>3.39</v>
      </c>
      <c r="BC51" s="137">
        <v>21.04347826086957</v>
      </c>
      <c r="BD51" s="137">
        <v>3.5072463768115942</v>
      </c>
      <c r="BE51" s="137">
        <v>2.3478260869565224</v>
      </c>
      <c r="BF51" s="138">
        <v>0.0289855072463768</v>
      </c>
      <c r="BG51" s="42">
        <v>0.173913043478261</v>
      </c>
      <c r="BH51" s="42">
        <v>0.0301449275362319</v>
      </c>
      <c r="BI51" s="137">
        <v>8.064516129032258</v>
      </c>
      <c r="BJ51" s="42">
        <v>7.608695652173912</v>
      </c>
      <c r="BK51" s="137">
        <v>1.1929504541124532</v>
      </c>
      <c r="BL51" s="139">
        <v>1.0688673099497321</v>
      </c>
      <c r="BM51" s="139">
        <v>20.870967741935484</v>
      </c>
      <c r="BN51" s="137">
        <v>2.8874458874458866</v>
      </c>
      <c r="BO51" s="137">
        <v>43.55729151269694</v>
      </c>
      <c r="BP51" s="42">
        <v>0.70427</v>
      </c>
      <c r="BQ51" s="42">
        <v>0.5127</v>
      </c>
      <c r="BR51" s="42">
        <v>1.209430436293069</v>
      </c>
      <c r="BS51" s="42"/>
      <c r="BT51" s="42"/>
      <c r="BU51" s="42"/>
      <c r="BV51" s="137"/>
      <c r="BW51" s="140">
        <v>6.24</v>
      </c>
      <c r="BX51" s="140">
        <v>4.92</v>
      </c>
      <c r="BY51" s="141"/>
      <c r="BZ51" s="140">
        <v>2.54054054054054</v>
      </c>
      <c r="CA51" s="140">
        <v>1.7034220532319388</v>
      </c>
      <c r="CB51" s="140">
        <v>1.1960784313725494</v>
      </c>
      <c r="CC51" s="141"/>
      <c r="CD51" s="140">
        <v>1</v>
      </c>
      <c r="CE51" s="141"/>
      <c r="CF51" s="141"/>
      <c r="CG51" s="141"/>
      <c r="CH51" s="140"/>
      <c r="CI51" s="140">
        <v>0.708196721311475</v>
      </c>
      <c r="CJ51" s="140">
        <v>0.835164835164835</v>
      </c>
      <c r="CK51" s="140">
        <v>0.821428571428571</v>
      </c>
      <c r="CL51" s="140">
        <v>0.844843600289475</v>
      </c>
      <c r="CM51" s="140">
        <v>1.1929504541124532</v>
      </c>
      <c r="CN51" s="42"/>
      <c r="CO51" s="42"/>
      <c r="CQ51" s="42"/>
      <c r="CR51" s="42"/>
      <c r="CS51" s="42"/>
      <c r="CT51" s="42"/>
      <c r="CU51" s="42"/>
      <c r="CV51" s="42"/>
      <c r="CW51" s="42"/>
      <c r="CX51" s="42"/>
      <c r="CY51" s="42"/>
    </row>
    <row r="52" spans="1:103" ht="13.5">
      <c r="A52" s="42" t="s">
        <v>827</v>
      </c>
      <c r="B52" s="28">
        <v>-35.3</v>
      </c>
      <c r="C52" s="28">
        <v>-70.54</v>
      </c>
      <c r="D52" s="42">
        <v>0.01</v>
      </c>
      <c r="E52" s="42">
        <v>0.25</v>
      </c>
      <c r="F52" s="42" t="s">
        <v>835</v>
      </c>
      <c r="G52" s="42">
        <v>53.44</v>
      </c>
      <c r="H52" s="42">
        <v>1.02</v>
      </c>
      <c r="I52" s="42">
        <v>18.41</v>
      </c>
      <c r="J52" s="42"/>
      <c r="K52" s="19">
        <v>8.7</v>
      </c>
      <c r="L52" s="42"/>
      <c r="M52" s="42">
        <v>0.16</v>
      </c>
      <c r="N52" s="42">
        <v>4.14</v>
      </c>
      <c r="O52" s="42">
        <v>8.52</v>
      </c>
      <c r="P52" s="42">
        <v>3.2</v>
      </c>
      <c r="Q52" s="42">
        <v>1.13</v>
      </c>
      <c r="R52" s="42">
        <v>0.24</v>
      </c>
      <c r="S52" s="42"/>
      <c r="T52" s="42"/>
      <c r="U52" s="19">
        <v>98.96</v>
      </c>
      <c r="V52" s="42">
        <v>25.2</v>
      </c>
      <c r="W52" s="42">
        <v>317</v>
      </c>
      <c r="X52" s="42">
        <v>5</v>
      </c>
      <c r="Y52" s="42">
        <v>539</v>
      </c>
      <c r="Z52" s="42">
        <v>136</v>
      </c>
      <c r="AA52" s="42"/>
      <c r="AB52" s="42"/>
      <c r="AC52" s="42"/>
      <c r="AD52" s="42"/>
      <c r="AE52" s="42"/>
      <c r="AF52" s="42"/>
      <c r="AG52" s="42"/>
      <c r="AH52" s="42"/>
      <c r="AI52" s="42"/>
      <c r="AJ52" s="42"/>
      <c r="AK52" s="42"/>
      <c r="AL52" s="42"/>
      <c r="AM52" s="42"/>
      <c r="AN52" s="42"/>
      <c r="AO52" s="42">
        <v>18.7</v>
      </c>
      <c r="AP52" s="42"/>
      <c r="AQ52" s="42">
        <v>37</v>
      </c>
      <c r="AR52" s="42"/>
      <c r="AS52" s="42"/>
      <c r="AT52" s="42">
        <v>197</v>
      </c>
      <c r="AU52" s="42"/>
      <c r="AV52" s="42">
        <v>83</v>
      </c>
      <c r="AW52" s="42"/>
      <c r="AX52" s="42"/>
      <c r="AY52" s="42"/>
      <c r="AZ52" s="42"/>
      <c r="BA52" s="42"/>
      <c r="BB52" s="42"/>
      <c r="BC52" s="137">
        <v>28.823529411764707</v>
      </c>
      <c r="BD52" s="137">
        <v>3.963235294117647</v>
      </c>
      <c r="BE52" s="137">
        <v>2.330882352941177</v>
      </c>
      <c r="BF52" s="138">
        <v>0.0367647058823529</v>
      </c>
      <c r="BG52" s="42">
        <v>0.267379679144385</v>
      </c>
      <c r="BH52" s="42"/>
      <c r="BI52" s="137"/>
      <c r="BJ52" s="42">
        <v>10.53475935828877</v>
      </c>
      <c r="BK52" s="137"/>
      <c r="BL52" s="139">
        <v>1.193819775085445</v>
      </c>
      <c r="BM52" s="139">
        <v>18.049019607843135</v>
      </c>
      <c r="BN52" s="137">
        <v>2.1014492753623193</v>
      </c>
      <c r="BO52" s="137">
        <v>51.464483517418046</v>
      </c>
      <c r="BP52" s="42">
        <v>0.70424</v>
      </c>
      <c r="BQ52" s="42"/>
      <c r="BR52" s="42"/>
      <c r="BS52" s="42"/>
      <c r="BT52" s="42"/>
      <c r="BU52" s="42"/>
      <c r="BV52" s="137"/>
      <c r="BW52" s="141"/>
      <c r="BX52" s="141"/>
      <c r="BY52" s="141"/>
      <c r="BZ52" s="141"/>
      <c r="CA52" s="141"/>
      <c r="CB52" s="141"/>
      <c r="CC52" s="141"/>
      <c r="CD52" s="141"/>
      <c r="CE52" s="141"/>
      <c r="CF52" s="141"/>
      <c r="CG52" s="141"/>
      <c r="CH52" s="141"/>
      <c r="CI52" s="141"/>
      <c r="CJ52" s="141"/>
      <c r="CK52" s="140">
        <v>0.667857142857143</v>
      </c>
      <c r="CL52" s="141"/>
      <c r="CM52" s="140"/>
      <c r="CN52" s="42"/>
      <c r="CO52" s="42"/>
      <c r="CQ52" s="42"/>
      <c r="CR52" s="42"/>
      <c r="CS52" s="42"/>
      <c r="CT52" s="42"/>
      <c r="CU52" s="42"/>
      <c r="CV52" s="42"/>
      <c r="CW52" s="42"/>
      <c r="CX52" s="42"/>
      <c r="CY52" s="42"/>
    </row>
    <row r="53" spans="1:103" ht="13.5">
      <c r="A53" s="42" t="s">
        <v>827</v>
      </c>
      <c r="B53" s="28">
        <v>-35.3</v>
      </c>
      <c r="C53" s="28">
        <v>-70.54</v>
      </c>
      <c r="D53" s="42">
        <v>0</v>
      </c>
      <c r="E53" s="42">
        <v>0.02</v>
      </c>
      <c r="F53" s="42" t="s">
        <v>836</v>
      </c>
      <c r="G53" s="42">
        <v>53.84</v>
      </c>
      <c r="H53" s="42">
        <v>0.99</v>
      </c>
      <c r="I53" s="42">
        <v>18.48</v>
      </c>
      <c r="J53" s="42"/>
      <c r="K53" s="19">
        <v>7.38</v>
      </c>
      <c r="L53" s="42"/>
      <c r="M53" s="42">
        <v>0.16</v>
      </c>
      <c r="N53" s="42">
        <v>4.42</v>
      </c>
      <c r="O53" s="42">
        <v>7.54</v>
      </c>
      <c r="P53" s="42">
        <v>3.87</v>
      </c>
      <c r="Q53" s="42">
        <v>1.38</v>
      </c>
      <c r="R53" s="42">
        <v>0.23</v>
      </c>
      <c r="S53" s="42"/>
      <c r="T53" s="42"/>
      <c r="U53" s="19">
        <v>98.29</v>
      </c>
      <c r="V53" s="42">
        <v>35.4</v>
      </c>
      <c r="W53" s="42">
        <v>350</v>
      </c>
      <c r="X53" s="42">
        <v>4.1</v>
      </c>
      <c r="Y53" s="42">
        <v>471</v>
      </c>
      <c r="Z53" s="42">
        <v>146</v>
      </c>
      <c r="AA53" s="42">
        <v>16.4</v>
      </c>
      <c r="AB53" s="42">
        <v>40</v>
      </c>
      <c r="AC53" s="42"/>
      <c r="AD53" s="42">
        <v>20.6</v>
      </c>
      <c r="AE53" s="42">
        <v>4.91</v>
      </c>
      <c r="AF53" s="42">
        <v>1.29</v>
      </c>
      <c r="AG53" s="42"/>
      <c r="AH53" s="42">
        <v>0.64</v>
      </c>
      <c r="AI53" s="42"/>
      <c r="AJ53" s="42"/>
      <c r="AK53" s="42"/>
      <c r="AL53" s="42"/>
      <c r="AM53" s="42">
        <v>2.29</v>
      </c>
      <c r="AN53" s="42">
        <v>0.36</v>
      </c>
      <c r="AO53" s="42">
        <v>24.2</v>
      </c>
      <c r="AP53" s="42">
        <v>21.9</v>
      </c>
      <c r="AQ53" s="42">
        <v>22</v>
      </c>
      <c r="AR53" s="42">
        <v>13.9</v>
      </c>
      <c r="AS53" s="42">
        <v>29.3</v>
      </c>
      <c r="AT53" s="42">
        <v>182</v>
      </c>
      <c r="AU53" s="42"/>
      <c r="AV53" s="42">
        <v>88</v>
      </c>
      <c r="AW53" s="42"/>
      <c r="AX53" s="42">
        <v>1.1</v>
      </c>
      <c r="AY53" s="42">
        <v>3.71</v>
      </c>
      <c r="AZ53" s="42"/>
      <c r="BA53" s="42">
        <v>0.29</v>
      </c>
      <c r="BB53" s="42">
        <v>3.4</v>
      </c>
      <c r="BC53" s="137">
        <v>19.462809917355365</v>
      </c>
      <c r="BD53" s="137">
        <v>3.226027397260274</v>
      </c>
      <c r="BE53" s="137">
        <v>2.397260273972602</v>
      </c>
      <c r="BF53" s="138">
        <v>0.0280821917808219</v>
      </c>
      <c r="BG53" s="42">
        <v>0.169421487603306</v>
      </c>
      <c r="BH53" s="42">
        <v>0.0254109589041096</v>
      </c>
      <c r="BI53" s="137">
        <v>8.310502283105025</v>
      </c>
      <c r="BJ53" s="42">
        <v>7.5206611570247945</v>
      </c>
      <c r="BK53" s="137">
        <v>1.119225723310818</v>
      </c>
      <c r="BL53" s="139">
        <v>1.167166490376811</v>
      </c>
      <c r="BM53" s="139">
        <v>18.66666666666667</v>
      </c>
      <c r="BN53" s="137">
        <v>1.6696832579185519</v>
      </c>
      <c r="BO53" s="137">
        <v>57.16507587152716</v>
      </c>
      <c r="BP53" s="42">
        <v>0.70427</v>
      </c>
      <c r="BQ53" s="42"/>
      <c r="BR53" s="42"/>
      <c r="BS53" s="42"/>
      <c r="BT53" s="42"/>
      <c r="BU53" s="42"/>
      <c r="BV53" s="137"/>
      <c r="BW53" s="140">
        <v>6.56</v>
      </c>
      <c r="BX53" s="140">
        <v>5.333333333333333</v>
      </c>
      <c r="BY53" s="141"/>
      <c r="BZ53" s="140">
        <v>2.783783783783784</v>
      </c>
      <c r="CA53" s="140">
        <v>1.866920152091255</v>
      </c>
      <c r="CB53" s="140">
        <v>1.264705882352941</v>
      </c>
      <c r="CC53" s="141"/>
      <c r="CD53" s="140">
        <v>0.955223880597015</v>
      </c>
      <c r="CE53" s="141"/>
      <c r="CF53" s="141"/>
      <c r="CG53" s="141"/>
      <c r="CH53" s="140"/>
      <c r="CI53" s="140">
        <v>0.750819672131148</v>
      </c>
      <c r="CJ53" s="140">
        <v>0.791208791208791</v>
      </c>
      <c r="CK53" s="140">
        <v>0.864285714285714</v>
      </c>
      <c r="CL53" s="140">
        <v>0.840336690616975</v>
      </c>
      <c r="CM53" s="140">
        <v>1.119225723310818</v>
      </c>
      <c r="CN53" s="42"/>
      <c r="CO53" s="42"/>
      <c r="CQ53" s="42"/>
      <c r="CR53" s="42"/>
      <c r="CS53" s="42"/>
      <c r="CT53" s="42"/>
      <c r="CU53" s="42"/>
      <c r="CV53" s="42"/>
      <c r="CW53" s="42"/>
      <c r="CX53" s="42"/>
      <c r="CY53" s="42"/>
    </row>
    <row r="54" spans="1:103" ht="13.5">
      <c r="A54" s="42" t="s">
        <v>827</v>
      </c>
      <c r="B54" s="28">
        <v>-35.3</v>
      </c>
      <c r="C54" s="28">
        <v>-70.54</v>
      </c>
      <c r="D54" s="42">
        <v>0</v>
      </c>
      <c r="E54" s="42">
        <v>0.02</v>
      </c>
      <c r="F54" s="42" t="s">
        <v>837</v>
      </c>
      <c r="G54" s="42">
        <v>63.35</v>
      </c>
      <c r="H54" s="42">
        <v>1.05</v>
      </c>
      <c r="I54" s="42">
        <v>15.7</v>
      </c>
      <c r="J54" s="42"/>
      <c r="K54" s="19">
        <v>5.86</v>
      </c>
      <c r="L54" s="42"/>
      <c r="M54" s="42">
        <v>0.13</v>
      </c>
      <c r="N54" s="42">
        <v>1.58</v>
      </c>
      <c r="O54" s="42">
        <v>3.86</v>
      </c>
      <c r="P54" s="42">
        <v>4.37</v>
      </c>
      <c r="Q54" s="42">
        <v>3.2</v>
      </c>
      <c r="R54" s="42">
        <v>0.34</v>
      </c>
      <c r="S54" s="42"/>
      <c r="T54" s="42"/>
      <c r="U54" s="19">
        <v>99.44</v>
      </c>
      <c r="V54" s="42">
        <v>110</v>
      </c>
      <c r="W54" s="42">
        <v>638</v>
      </c>
      <c r="X54" s="42">
        <v>11.2</v>
      </c>
      <c r="Y54" s="42">
        <v>284</v>
      </c>
      <c r="Z54" s="42">
        <v>300</v>
      </c>
      <c r="AA54" s="42">
        <v>34.1</v>
      </c>
      <c r="AB54" s="42">
        <v>85.1</v>
      </c>
      <c r="AC54" s="42"/>
      <c r="AD54" s="42">
        <v>42.8</v>
      </c>
      <c r="AE54" s="42">
        <v>8.74</v>
      </c>
      <c r="AF54" s="42">
        <v>1.72</v>
      </c>
      <c r="AG54" s="42"/>
      <c r="AH54" s="42">
        <v>1.46</v>
      </c>
      <c r="AI54" s="42"/>
      <c r="AJ54" s="42"/>
      <c r="AK54" s="42"/>
      <c r="AL54" s="42"/>
      <c r="AM54" s="42">
        <v>4.19</v>
      </c>
      <c r="AN54" s="42">
        <v>0.63</v>
      </c>
      <c r="AO54" s="42">
        <v>40.7</v>
      </c>
      <c r="AP54" s="42">
        <v>15.7</v>
      </c>
      <c r="AQ54" s="42">
        <v>7</v>
      </c>
      <c r="AR54" s="42">
        <v>4</v>
      </c>
      <c r="AS54" s="42">
        <v>8.7</v>
      </c>
      <c r="AT54" s="42">
        <v>214</v>
      </c>
      <c r="AU54" s="42"/>
      <c r="AV54" s="42">
        <v>90</v>
      </c>
      <c r="AW54" s="42"/>
      <c r="AX54" s="42">
        <v>4.3</v>
      </c>
      <c r="AY54" s="42">
        <v>11.28</v>
      </c>
      <c r="AZ54" s="42"/>
      <c r="BA54" s="42">
        <v>0.75</v>
      </c>
      <c r="BB54" s="42">
        <v>7</v>
      </c>
      <c r="BC54" s="137">
        <v>6.977886977886976</v>
      </c>
      <c r="BD54" s="137">
        <v>0.946666666666667</v>
      </c>
      <c r="BE54" s="137">
        <v>2.126666666666666</v>
      </c>
      <c r="BF54" s="138">
        <v>0.0373333333333333</v>
      </c>
      <c r="BG54" s="42">
        <v>0.275184275184275</v>
      </c>
      <c r="BH54" s="42">
        <v>0.0376</v>
      </c>
      <c r="BI54" s="137">
        <v>13.630573248407641</v>
      </c>
      <c r="BJ54" s="42">
        <v>5.257985257985255</v>
      </c>
      <c r="BK54" s="137">
        <v>0.444934584006008</v>
      </c>
      <c r="BL54" s="139">
        <v>1.1255386535993328</v>
      </c>
      <c r="BM54" s="139">
        <v>14.952380952380953</v>
      </c>
      <c r="BN54" s="137">
        <v>3.708860759493671</v>
      </c>
      <c r="BO54" s="137">
        <v>37.531041207149585</v>
      </c>
      <c r="BP54" s="42">
        <v>0.70475</v>
      </c>
      <c r="BQ54" s="42">
        <v>0.51269</v>
      </c>
      <c r="BR54" s="42">
        <v>1.0143610110824317</v>
      </c>
      <c r="BS54" s="42"/>
      <c r="BT54" s="42"/>
      <c r="BU54" s="42"/>
      <c r="BV54" s="137"/>
      <c r="BW54" s="140">
        <v>13.64</v>
      </c>
      <c r="BX54" s="140">
        <v>11.346666666666671</v>
      </c>
      <c r="BY54" s="141"/>
      <c r="BZ54" s="140">
        <v>5.783783783783784</v>
      </c>
      <c r="CA54" s="140">
        <v>3.32319391634981</v>
      </c>
      <c r="CB54" s="140">
        <v>1.6862745098039214</v>
      </c>
      <c r="CC54" s="141"/>
      <c r="CD54" s="140">
        <v>2.17910447761194</v>
      </c>
      <c r="CE54" s="141"/>
      <c r="CF54" s="141"/>
      <c r="CG54" s="141"/>
      <c r="CH54" s="140"/>
      <c r="CI54" s="140">
        <v>1.3737704918032791</v>
      </c>
      <c r="CJ54" s="140">
        <v>1.3846153846153852</v>
      </c>
      <c r="CK54" s="140">
        <v>1.453571428571429</v>
      </c>
      <c r="CL54" s="140">
        <v>0.611238002290222</v>
      </c>
      <c r="CM54" s="140">
        <v>0.444934584006008</v>
      </c>
      <c r="CN54" s="42"/>
      <c r="CO54" s="42"/>
      <c r="CQ54" s="42"/>
      <c r="CR54" s="42"/>
      <c r="CS54" s="42"/>
      <c r="CT54" s="42"/>
      <c r="CU54" s="42"/>
      <c r="CV54" s="42"/>
      <c r="CW54" s="42"/>
      <c r="CX54" s="42"/>
      <c r="CY54" s="42"/>
    </row>
    <row r="55" spans="1:103" ht="13.5">
      <c r="A55" s="42" t="s">
        <v>827</v>
      </c>
      <c r="B55" s="28">
        <v>-35.3</v>
      </c>
      <c r="C55" s="28">
        <v>-70.54</v>
      </c>
      <c r="D55" s="42">
        <v>0.05</v>
      </c>
      <c r="E55" s="42">
        <v>0.5</v>
      </c>
      <c r="F55" s="42" t="s">
        <v>838</v>
      </c>
      <c r="G55" s="42">
        <v>65.3</v>
      </c>
      <c r="H55" s="42">
        <v>0.65</v>
      </c>
      <c r="I55" s="42">
        <v>16.02</v>
      </c>
      <c r="J55" s="42"/>
      <c r="K55" s="19">
        <v>4.84</v>
      </c>
      <c r="L55" s="42"/>
      <c r="M55" s="42">
        <v>0.13</v>
      </c>
      <c r="N55" s="42">
        <v>0.85</v>
      </c>
      <c r="O55" s="42">
        <v>2.94</v>
      </c>
      <c r="P55" s="42">
        <v>5.21</v>
      </c>
      <c r="Q55" s="42">
        <v>3</v>
      </c>
      <c r="R55" s="42">
        <v>0.21</v>
      </c>
      <c r="S55" s="42"/>
      <c r="T55" s="42"/>
      <c r="U55" s="19">
        <v>99.15</v>
      </c>
      <c r="V55" s="42">
        <v>87.8</v>
      </c>
      <c r="W55" s="42">
        <v>704</v>
      </c>
      <c r="X55" s="42">
        <v>10</v>
      </c>
      <c r="Y55" s="42">
        <v>284</v>
      </c>
      <c r="Z55" s="42">
        <v>321</v>
      </c>
      <c r="AA55" s="42"/>
      <c r="AB55" s="42"/>
      <c r="AC55" s="42"/>
      <c r="AD55" s="42"/>
      <c r="AE55" s="42"/>
      <c r="AF55" s="42"/>
      <c r="AG55" s="42"/>
      <c r="AH55" s="42"/>
      <c r="AI55" s="42"/>
      <c r="AJ55" s="42"/>
      <c r="AK55" s="42"/>
      <c r="AL55" s="42"/>
      <c r="AM55" s="42"/>
      <c r="AN55" s="42"/>
      <c r="AO55" s="42">
        <v>42.5</v>
      </c>
      <c r="AP55" s="42"/>
      <c r="AQ55" s="42">
        <v>7</v>
      </c>
      <c r="AR55" s="42"/>
      <c r="AS55" s="42"/>
      <c r="AT55" s="42">
        <v>12</v>
      </c>
      <c r="AU55" s="42"/>
      <c r="AV55" s="42">
        <v>93</v>
      </c>
      <c r="AW55" s="42"/>
      <c r="AX55" s="42"/>
      <c r="AY55" s="42"/>
      <c r="AZ55" s="42"/>
      <c r="BA55" s="42"/>
      <c r="BB55" s="42"/>
      <c r="BC55" s="137">
        <v>6.68235294117647</v>
      </c>
      <c r="BD55" s="137">
        <v>0.884735202492212</v>
      </c>
      <c r="BE55" s="137">
        <v>2.193146417445483</v>
      </c>
      <c r="BF55" s="138">
        <v>0.0311526479750779</v>
      </c>
      <c r="BG55" s="42">
        <v>0.235294117647059</v>
      </c>
      <c r="BH55" s="42"/>
      <c r="BI55" s="137"/>
      <c r="BJ55" s="42">
        <v>0.282352941176471</v>
      </c>
      <c r="BK55" s="137"/>
      <c r="BL55" s="139">
        <v>1.071387719289019</v>
      </c>
      <c r="BM55" s="139">
        <v>24.646153846153837</v>
      </c>
      <c r="BN55" s="137">
        <v>5.694117647058823</v>
      </c>
      <c r="BO55" s="137">
        <v>28.126199300713726</v>
      </c>
      <c r="BP55" s="42"/>
      <c r="BQ55" s="42"/>
      <c r="BR55" s="42"/>
      <c r="BS55" s="42"/>
      <c r="BT55" s="42"/>
      <c r="BU55" s="42"/>
      <c r="BV55" s="137"/>
      <c r="BW55" s="141"/>
      <c r="BX55" s="141"/>
      <c r="BY55" s="141"/>
      <c r="BZ55" s="141"/>
      <c r="CA55" s="141"/>
      <c r="CB55" s="141"/>
      <c r="CC55" s="141"/>
      <c r="CD55" s="141"/>
      <c r="CE55" s="141"/>
      <c r="CF55" s="141"/>
      <c r="CG55" s="141"/>
      <c r="CH55" s="140"/>
      <c r="CI55" s="141"/>
      <c r="CJ55" s="141"/>
      <c r="CK55" s="140">
        <v>1.517857142857143</v>
      </c>
      <c r="CL55" s="141"/>
      <c r="CM55" s="140"/>
      <c r="CN55" s="42"/>
      <c r="CO55" s="42"/>
      <c r="CQ55" s="42"/>
      <c r="CR55" s="42"/>
      <c r="CS55" s="42"/>
      <c r="CT55" s="42"/>
      <c r="CU55" s="42"/>
      <c r="CV55" s="42"/>
      <c r="CW55" s="42"/>
      <c r="CX55" s="42"/>
      <c r="CY55" s="42"/>
    </row>
    <row r="56" spans="1:103" ht="13.5">
      <c r="A56" s="42" t="s">
        <v>827</v>
      </c>
      <c r="B56" s="28">
        <v>-35.3</v>
      </c>
      <c r="C56" s="28">
        <v>-70.54</v>
      </c>
      <c r="D56" s="42">
        <v>0.05</v>
      </c>
      <c r="E56" s="42">
        <v>0.5</v>
      </c>
      <c r="F56" s="42" t="s">
        <v>839</v>
      </c>
      <c r="G56" s="42">
        <v>52.68</v>
      </c>
      <c r="H56" s="42">
        <v>0.95</v>
      </c>
      <c r="I56" s="42">
        <v>18.32</v>
      </c>
      <c r="J56" s="42"/>
      <c r="K56" s="19">
        <v>9.27</v>
      </c>
      <c r="L56" s="42"/>
      <c r="M56" s="42">
        <v>0.21</v>
      </c>
      <c r="N56" s="42">
        <v>4.33</v>
      </c>
      <c r="O56" s="42">
        <v>8.84</v>
      </c>
      <c r="P56" s="42">
        <v>3.45</v>
      </c>
      <c r="Q56" s="42">
        <v>0.85</v>
      </c>
      <c r="R56" s="42">
        <v>0.19</v>
      </c>
      <c r="S56" s="42"/>
      <c r="T56" s="42"/>
      <c r="U56" s="19">
        <v>99.09</v>
      </c>
      <c r="V56" s="42">
        <v>19.2</v>
      </c>
      <c r="W56" s="42">
        <v>243</v>
      </c>
      <c r="X56" s="42">
        <v>3.3</v>
      </c>
      <c r="Y56" s="42">
        <v>449</v>
      </c>
      <c r="Z56" s="42">
        <v>112</v>
      </c>
      <c r="AA56" s="42">
        <v>12.2</v>
      </c>
      <c r="AB56" s="42">
        <v>28.5</v>
      </c>
      <c r="AC56" s="42"/>
      <c r="AD56" s="42">
        <v>17.4</v>
      </c>
      <c r="AE56" s="42">
        <v>4.12</v>
      </c>
      <c r="AF56" s="42">
        <v>1.13</v>
      </c>
      <c r="AG56" s="42"/>
      <c r="AH56" s="42">
        <v>0.53</v>
      </c>
      <c r="AI56" s="42"/>
      <c r="AJ56" s="42"/>
      <c r="AK56" s="42"/>
      <c r="AL56" s="42"/>
      <c r="AM56" s="42">
        <v>2.07</v>
      </c>
      <c r="AN56" s="42">
        <v>0.34</v>
      </c>
      <c r="AO56" s="42">
        <v>21.8</v>
      </c>
      <c r="AP56" s="42">
        <v>25.1</v>
      </c>
      <c r="AQ56" s="42">
        <v>36</v>
      </c>
      <c r="AR56" s="42">
        <v>32.6</v>
      </c>
      <c r="AS56" s="42">
        <v>36</v>
      </c>
      <c r="AT56" s="42">
        <v>214</v>
      </c>
      <c r="AU56" s="42"/>
      <c r="AV56" s="42">
        <v>85</v>
      </c>
      <c r="AW56" s="42"/>
      <c r="AX56" s="42">
        <v>0.27</v>
      </c>
      <c r="AY56" s="42">
        <v>2.05</v>
      </c>
      <c r="AZ56" s="42"/>
      <c r="BA56" s="42">
        <v>0.24</v>
      </c>
      <c r="BB56" s="42">
        <v>2.37</v>
      </c>
      <c r="BC56" s="137">
        <v>20.596330275229352</v>
      </c>
      <c r="BD56" s="137">
        <v>4.00892857142857</v>
      </c>
      <c r="BE56" s="137">
        <v>2.169642857142857</v>
      </c>
      <c r="BF56" s="138">
        <v>0.0294642857142857</v>
      </c>
      <c r="BG56" s="42">
        <v>0.151376146788991</v>
      </c>
      <c r="BH56" s="42">
        <v>0.0183035714285714</v>
      </c>
      <c r="BI56" s="137">
        <v>8.52589641434263</v>
      </c>
      <c r="BJ56" s="42">
        <v>9.81651376146789</v>
      </c>
      <c r="BK56" s="137">
        <v>1.297790585911171</v>
      </c>
      <c r="BL56" s="139">
        <v>1.237348596033354</v>
      </c>
      <c r="BM56" s="139">
        <v>19.284210526315785</v>
      </c>
      <c r="BN56" s="137">
        <v>2.1408775981524246</v>
      </c>
      <c r="BO56" s="137">
        <v>51.000054138647805</v>
      </c>
      <c r="BP56" s="42"/>
      <c r="BQ56" s="42"/>
      <c r="BR56" s="42"/>
      <c r="BS56" s="42"/>
      <c r="BT56" s="42"/>
      <c r="BU56" s="42"/>
      <c r="BV56" s="137"/>
      <c r="BW56" s="140">
        <v>4.88</v>
      </c>
      <c r="BX56" s="140">
        <v>3.8</v>
      </c>
      <c r="BY56" s="141"/>
      <c r="BZ56" s="140">
        <v>2.3513513513513513</v>
      </c>
      <c r="CA56" s="140">
        <v>1.5665399239543731</v>
      </c>
      <c r="CB56" s="140">
        <v>1.1078431372549018</v>
      </c>
      <c r="CC56" s="141"/>
      <c r="CD56" s="140">
        <v>0.791044776119403</v>
      </c>
      <c r="CE56" s="141"/>
      <c r="CF56" s="141"/>
      <c r="CG56" s="141"/>
      <c r="CH56" s="141"/>
      <c r="CI56" s="140">
        <v>0.678688524590164</v>
      </c>
      <c r="CJ56" s="140">
        <v>0.747252747252747</v>
      </c>
      <c r="CK56" s="140">
        <v>0.778571428571429</v>
      </c>
      <c r="CL56" s="140">
        <v>0.880795577979057</v>
      </c>
      <c r="CM56" s="140">
        <v>1.297790585911171</v>
      </c>
      <c r="CN56" s="42"/>
      <c r="CO56" s="42"/>
      <c r="CQ56" s="42"/>
      <c r="CR56" s="42"/>
      <c r="CS56" s="42"/>
      <c r="CT56" s="42"/>
      <c r="CU56" s="42"/>
      <c r="CV56" s="42"/>
      <c r="CW56" s="42"/>
      <c r="CX56" s="42"/>
      <c r="CY56" s="42"/>
    </row>
    <row r="57" spans="1:103" ht="13.5">
      <c r="A57" s="42" t="s">
        <v>827</v>
      </c>
      <c r="B57" s="28">
        <v>-35.3</v>
      </c>
      <c r="C57" s="28">
        <v>-70.54</v>
      </c>
      <c r="D57" s="42">
        <v>0.05</v>
      </c>
      <c r="E57" s="42">
        <v>0.5</v>
      </c>
      <c r="F57" s="42" t="s">
        <v>840</v>
      </c>
      <c r="G57" s="42">
        <v>53.52</v>
      </c>
      <c r="H57" s="42">
        <v>1.05</v>
      </c>
      <c r="I57" s="42">
        <v>18</v>
      </c>
      <c r="J57" s="42"/>
      <c r="K57" s="19">
        <v>8.21</v>
      </c>
      <c r="L57" s="42"/>
      <c r="M57" s="42">
        <v>0.15</v>
      </c>
      <c r="N57" s="42">
        <v>3.8</v>
      </c>
      <c r="O57" s="42">
        <v>8.26</v>
      </c>
      <c r="P57" s="42">
        <v>3.83</v>
      </c>
      <c r="Q57" s="42">
        <v>1.11</v>
      </c>
      <c r="R57" s="42">
        <v>0.23</v>
      </c>
      <c r="S57" s="42"/>
      <c r="T57" s="42"/>
      <c r="U57" s="19">
        <v>98.16</v>
      </c>
      <c r="V57" s="42">
        <v>25.4</v>
      </c>
      <c r="W57" s="42">
        <v>324</v>
      </c>
      <c r="X57" s="42">
        <v>5</v>
      </c>
      <c r="Y57" s="42">
        <v>527</v>
      </c>
      <c r="Z57" s="42">
        <v>138</v>
      </c>
      <c r="AA57" s="42"/>
      <c r="AB57" s="42"/>
      <c r="AC57" s="42"/>
      <c r="AD57" s="42"/>
      <c r="AE57" s="42"/>
      <c r="AF57" s="42"/>
      <c r="AG57" s="42"/>
      <c r="AH57" s="42"/>
      <c r="AI57" s="42"/>
      <c r="AJ57" s="42"/>
      <c r="AK57" s="42"/>
      <c r="AL57" s="42"/>
      <c r="AM57" s="42"/>
      <c r="AN57" s="42"/>
      <c r="AO57" s="42">
        <v>28.6</v>
      </c>
      <c r="AP57" s="42"/>
      <c r="AQ57" s="42">
        <v>26</v>
      </c>
      <c r="AR57" s="42"/>
      <c r="AS57" s="42"/>
      <c r="AT57" s="42">
        <v>189</v>
      </c>
      <c r="AU57" s="42"/>
      <c r="AV57" s="42">
        <v>81</v>
      </c>
      <c r="AW57" s="42"/>
      <c r="AX57" s="42"/>
      <c r="AY57" s="42"/>
      <c r="AZ57" s="42"/>
      <c r="BA57" s="42"/>
      <c r="BB57" s="42"/>
      <c r="BC57" s="137">
        <v>18.426573426573427</v>
      </c>
      <c r="BD57" s="137">
        <v>3.818840579710144</v>
      </c>
      <c r="BE57" s="137">
        <v>2.3478260869565224</v>
      </c>
      <c r="BF57" s="138">
        <v>0.036231884057971</v>
      </c>
      <c r="BG57" s="42">
        <v>0.174825174825175</v>
      </c>
      <c r="BH57" s="42"/>
      <c r="BI57" s="137"/>
      <c r="BJ57" s="42">
        <v>6.608391608391608</v>
      </c>
      <c r="BK57" s="137"/>
      <c r="BL57" s="139">
        <v>1.2511253474125448</v>
      </c>
      <c r="BM57" s="139">
        <v>17.142857142857142</v>
      </c>
      <c r="BN57" s="137">
        <v>2.1605263157894745</v>
      </c>
      <c r="BO57" s="137">
        <v>50.77172575641406</v>
      </c>
      <c r="BP57" s="42"/>
      <c r="BQ57" s="42"/>
      <c r="BR57" s="42"/>
      <c r="BS57" s="42"/>
      <c r="BT57" s="42"/>
      <c r="BU57" s="42"/>
      <c r="BV57" s="137"/>
      <c r="BW57" s="141"/>
      <c r="BX57" s="141"/>
      <c r="BY57" s="141"/>
      <c r="BZ57" s="141"/>
      <c r="CA57" s="141"/>
      <c r="CB57" s="141"/>
      <c r="CC57" s="141"/>
      <c r="CD57" s="141"/>
      <c r="CE57" s="141"/>
      <c r="CF57" s="141"/>
      <c r="CG57" s="141"/>
      <c r="CH57" s="141"/>
      <c r="CI57" s="141"/>
      <c r="CJ57" s="141"/>
      <c r="CK57" s="140">
        <v>1.021428571428572</v>
      </c>
      <c r="CL57" s="141"/>
      <c r="CM57" s="140"/>
      <c r="CN57" s="42"/>
      <c r="CO57" s="42"/>
      <c r="CQ57" s="42"/>
      <c r="CR57" s="42"/>
      <c r="CS57" s="42"/>
      <c r="CT57" s="42"/>
      <c r="CU57" s="42"/>
      <c r="CV57" s="42"/>
      <c r="CW57" s="42"/>
      <c r="CX57" s="42"/>
      <c r="CY57" s="42"/>
    </row>
    <row r="58" spans="1:103" ht="13.5">
      <c r="A58" s="42" t="s">
        <v>827</v>
      </c>
      <c r="B58" s="28">
        <v>-35.3</v>
      </c>
      <c r="C58" s="28">
        <v>-70.54</v>
      </c>
      <c r="D58" s="42">
        <v>0.05</v>
      </c>
      <c r="E58" s="42">
        <v>0.5</v>
      </c>
      <c r="F58" s="42" t="s">
        <v>841</v>
      </c>
      <c r="G58" s="42">
        <v>53.63</v>
      </c>
      <c r="H58" s="42">
        <v>0.96</v>
      </c>
      <c r="I58" s="42">
        <v>18.57</v>
      </c>
      <c r="J58" s="42"/>
      <c r="K58" s="19">
        <v>8.82</v>
      </c>
      <c r="L58" s="42"/>
      <c r="M58" s="42">
        <v>0.24</v>
      </c>
      <c r="N58" s="42">
        <v>3.4</v>
      </c>
      <c r="O58" s="42">
        <v>8.26</v>
      </c>
      <c r="P58" s="42">
        <v>3.74</v>
      </c>
      <c r="Q58" s="42">
        <v>1.18</v>
      </c>
      <c r="R58" s="42">
        <v>0.22</v>
      </c>
      <c r="S58" s="42"/>
      <c r="T58" s="42"/>
      <c r="U58" s="19">
        <v>99.02</v>
      </c>
      <c r="V58" s="42">
        <v>26.7</v>
      </c>
      <c r="W58" s="42">
        <v>313</v>
      </c>
      <c r="X58" s="42">
        <v>4.6</v>
      </c>
      <c r="Y58" s="42">
        <v>488</v>
      </c>
      <c r="Z58" s="42">
        <v>125</v>
      </c>
      <c r="AA58" s="42">
        <v>14.1</v>
      </c>
      <c r="AB58" s="42">
        <v>32.6</v>
      </c>
      <c r="AC58" s="42"/>
      <c r="AD58" s="42">
        <v>19.9</v>
      </c>
      <c r="AE58" s="42">
        <v>4.61</v>
      </c>
      <c r="AF58" s="42">
        <v>1.19</v>
      </c>
      <c r="AG58" s="42"/>
      <c r="AH58" s="42">
        <v>0.57</v>
      </c>
      <c r="AI58" s="42"/>
      <c r="AJ58" s="42"/>
      <c r="AK58" s="42"/>
      <c r="AL58" s="42"/>
      <c r="AM58" s="42">
        <v>2.46</v>
      </c>
      <c r="AN58" s="42">
        <v>0.38</v>
      </c>
      <c r="AO58" s="42">
        <v>25.4</v>
      </c>
      <c r="AP58" s="42">
        <v>22.4</v>
      </c>
      <c r="AQ58" s="42">
        <v>36</v>
      </c>
      <c r="AR58" s="42">
        <v>49.4</v>
      </c>
      <c r="AS58" s="42">
        <v>30.4</v>
      </c>
      <c r="AT58" s="42">
        <v>193</v>
      </c>
      <c r="AU58" s="42"/>
      <c r="AV58" s="42">
        <v>88</v>
      </c>
      <c r="AW58" s="42"/>
      <c r="AX58" s="42">
        <v>0.65</v>
      </c>
      <c r="AY58" s="42">
        <v>2.64</v>
      </c>
      <c r="AZ58" s="42"/>
      <c r="BA58" s="42">
        <v>0.19</v>
      </c>
      <c r="BB58" s="42">
        <v>2.79</v>
      </c>
      <c r="BC58" s="137">
        <v>19.212598425196852</v>
      </c>
      <c r="BD58" s="137">
        <v>3.904</v>
      </c>
      <c r="BE58" s="137">
        <v>2.504</v>
      </c>
      <c r="BF58" s="138">
        <v>0.0368</v>
      </c>
      <c r="BG58" s="42">
        <v>0.181102362204724</v>
      </c>
      <c r="BH58" s="42">
        <v>0.02112</v>
      </c>
      <c r="BI58" s="137">
        <v>8.616071428571425</v>
      </c>
      <c r="BJ58" s="42">
        <v>7.598425196850394</v>
      </c>
      <c r="BK58" s="137">
        <v>1.040665821660406</v>
      </c>
      <c r="BL58" s="139">
        <v>1.2088297585559826</v>
      </c>
      <c r="BM58" s="139">
        <v>19.34375</v>
      </c>
      <c r="BN58" s="137">
        <v>2.594117647058824</v>
      </c>
      <c r="BO58" s="137">
        <v>46.20672523072855</v>
      </c>
      <c r="BP58" s="42"/>
      <c r="BQ58" s="42"/>
      <c r="BR58" s="42"/>
      <c r="BS58" s="42"/>
      <c r="BT58" s="42"/>
      <c r="BU58" s="42"/>
      <c r="BV58" s="137"/>
      <c r="BW58" s="140">
        <v>5.64</v>
      </c>
      <c r="BX58" s="140">
        <v>4.346666666666667</v>
      </c>
      <c r="BY58" s="141"/>
      <c r="BZ58" s="140">
        <v>2.6891891891891886</v>
      </c>
      <c r="CA58" s="140">
        <v>1.752851711026616</v>
      </c>
      <c r="CB58" s="140">
        <v>1.166666666666666</v>
      </c>
      <c r="CC58" s="141"/>
      <c r="CD58" s="140">
        <v>0.850746268656716</v>
      </c>
      <c r="CE58" s="141"/>
      <c r="CF58" s="141"/>
      <c r="CG58" s="141"/>
      <c r="CH58" s="141"/>
      <c r="CI58" s="140">
        <v>0.80655737704918</v>
      </c>
      <c r="CJ58" s="140">
        <v>0.835164835164835</v>
      </c>
      <c r="CK58" s="140">
        <v>0.907142857142857</v>
      </c>
      <c r="CL58" s="140">
        <v>0.839356695503147</v>
      </c>
      <c r="CM58" s="140">
        <v>1.040665821660406</v>
      </c>
      <c r="CN58" s="42"/>
      <c r="CO58" s="42"/>
      <c r="CQ58" s="42"/>
      <c r="CR58" s="42"/>
      <c r="CS58" s="42"/>
      <c r="CT58" s="42"/>
      <c r="CU58" s="42"/>
      <c r="CV58" s="42"/>
      <c r="CW58" s="42"/>
      <c r="CX58" s="42"/>
      <c r="CY58" s="42"/>
    </row>
    <row r="59" spans="1:103" ht="13.5">
      <c r="A59" s="42" t="s">
        <v>827</v>
      </c>
      <c r="B59" s="28">
        <v>-35.3</v>
      </c>
      <c r="C59" s="28">
        <v>-70.54</v>
      </c>
      <c r="D59" s="42">
        <v>0.05</v>
      </c>
      <c r="E59" s="42">
        <v>0.5</v>
      </c>
      <c r="F59" s="42" t="s">
        <v>842</v>
      </c>
      <c r="G59" s="42">
        <v>55.5</v>
      </c>
      <c r="H59" s="42">
        <v>1.02</v>
      </c>
      <c r="I59" s="42">
        <v>18.55</v>
      </c>
      <c r="J59" s="42"/>
      <c r="K59" s="19">
        <v>7.13</v>
      </c>
      <c r="L59" s="42"/>
      <c r="M59" s="42">
        <v>0.14</v>
      </c>
      <c r="N59" s="42">
        <v>3.68</v>
      </c>
      <c r="O59" s="42">
        <v>7.83</v>
      </c>
      <c r="P59" s="42">
        <v>3.96</v>
      </c>
      <c r="Q59" s="42">
        <v>1.35</v>
      </c>
      <c r="R59" s="42">
        <v>0.24</v>
      </c>
      <c r="S59" s="42"/>
      <c r="T59" s="42"/>
      <c r="U59" s="19">
        <v>99.4</v>
      </c>
      <c r="V59" s="42">
        <v>31.4</v>
      </c>
      <c r="W59" s="42">
        <v>441</v>
      </c>
      <c r="X59" s="42">
        <v>5.2</v>
      </c>
      <c r="Y59" s="42">
        <v>550</v>
      </c>
      <c r="Z59" s="42">
        <v>153</v>
      </c>
      <c r="AA59" s="42">
        <v>17.5</v>
      </c>
      <c r="AB59" s="42">
        <v>41.7</v>
      </c>
      <c r="AC59" s="42"/>
      <c r="AD59" s="42">
        <v>21.5</v>
      </c>
      <c r="AE59" s="42">
        <v>5.2</v>
      </c>
      <c r="AF59" s="42">
        <v>1.34</v>
      </c>
      <c r="AG59" s="42"/>
      <c r="AH59" s="42">
        <v>0.59</v>
      </c>
      <c r="AI59" s="42"/>
      <c r="AJ59" s="42"/>
      <c r="AK59" s="42"/>
      <c r="AL59" s="42"/>
      <c r="AM59" s="42">
        <v>2.09</v>
      </c>
      <c r="AN59" s="42">
        <v>0.33</v>
      </c>
      <c r="AO59" s="42">
        <v>23.6</v>
      </c>
      <c r="AP59" s="42">
        <v>21.7</v>
      </c>
      <c r="AQ59" s="42">
        <v>25</v>
      </c>
      <c r="AR59" s="42">
        <v>46</v>
      </c>
      <c r="AS59" s="42">
        <v>21.5</v>
      </c>
      <c r="AT59" s="42">
        <v>174</v>
      </c>
      <c r="AU59" s="42"/>
      <c r="AV59" s="42">
        <v>80</v>
      </c>
      <c r="AW59" s="42"/>
      <c r="AX59" s="42">
        <v>0.68</v>
      </c>
      <c r="AY59" s="42">
        <v>3.57</v>
      </c>
      <c r="AZ59" s="42"/>
      <c r="BA59" s="42">
        <v>0.29</v>
      </c>
      <c r="BB59" s="42">
        <v>3.45</v>
      </c>
      <c r="BC59" s="137">
        <v>23.30508474576271</v>
      </c>
      <c r="BD59" s="137">
        <v>3.5947712418300655</v>
      </c>
      <c r="BE59" s="137">
        <v>2.882352941176471</v>
      </c>
      <c r="BF59" s="138">
        <v>0.0339869281045752</v>
      </c>
      <c r="BG59" s="42">
        <v>0.220338983050847</v>
      </c>
      <c r="BH59" s="42">
        <v>0.0233333333333333</v>
      </c>
      <c r="BI59" s="137">
        <v>8.018433179723502</v>
      </c>
      <c r="BJ59" s="42">
        <v>7.372881355932202</v>
      </c>
      <c r="BK59" s="137">
        <v>1.2374581719848192</v>
      </c>
      <c r="BL59" s="139">
        <v>1.19741726444013</v>
      </c>
      <c r="BM59" s="139">
        <v>18.18627450980392</v>
      </c>
      <c r="BN59" s="137">
        <v>1.9375</v>
      </c>
      <c r="BO59" s="137">
        <v>53.48993728297706</v>
      </c>
      <c r="BP59" s="42">
        <v>0.70413</v>
      </c>
      <c r="BQ59" s="42"/>
      <c r="BR59" s="42"/>
      <c r="BS59" s="42"/>
      <c r="BT59" s="42"/>
      <c r="BU59" s="42"/>
      <c r="BV59" s="137"/>
      <c r="BW59" s="140">
        <v>7</v>
      </c>
      <c r="BX59" s="140">
        <v>5.56</v>
      </c>
      <c r="BY59" s="141"/>
      <c r="BZ59" s="140">
        <v>2.9054054054054044</v>
      </c>
      <c r="CA59" s="140">
        <v>1.977186311787072</v>
      </c>
      <c r="CB59" s="140">
        <v>1.3137254901960778</v>
      </c>
      <c r="CC59" s="141"/>
      <c r="CD59" s="140">
        <v>0.880597014925373</v>
      </c>
      <c r="CE59" s="141"/>
      <c r="CF59" s="141"/>
      <c r="CG59" s="141"/>
      <c r="CH59" s="140"/>
      <c r="CI59" s="140">
        <v>0.685245901639344</v>
      </c>
      <c r="CJ59" s="140">
        <v>0.725274725274725</v>
      </c>
      <c r="CK59" s="140">
        <v>0.842857142857143</v>
      </c>
      <c r="CL59" s="140">
        <v>0.847963140802712</v>
      </c>
      <c r="CM59" s="140">
        <v>1.2374581719848192</v>
      </c>
      <c r="CN59" s="42"/>
      <c r="CO59" s="42"/>
      <c r="CQ59" s="42"/>
      <c r="CR59" s="42"/>
      <c r="CS59" s="42"/>
      <c r="CT59" s="42"/>
      <c r="CU59" s="42"/>
      <c r="CV59" s="42"/>
      <c r="CW59" s="42"/>
      <c r="CX59" s="42"/>
      <c r="CY59" s="42"/>
    </row>
    <row r="60" spans="1:103" ht="13.5">
      <c r="A60" s="42" t="s">
        <v>827</v>
      </c>
      <c r="B60" s="28">
        <v>-35.3</v>
      </c>
      <c r="C60" s="28">
        <v>-70.54</v>
      </c>
      <c r="D60" s="42">
        <v>0.05</v>
      </c>
      <c r="E60" s="42">
        <v>0.5</v>
      </c>
      <c r="F60" s="42" t="s">
        <v>843</v>
      </c>
      <c r="G60" s="42">
        <v>64.8</v>
      </c>
      <c r="H60" s="42">
        <v>0.84</v>
      </c>
      <c r="I60" s="42">
        <v>16.06</v>
      </c>
      <c r="J60" s="42"/>
      <c r="K60" s="19">
        <v>4.73</v>
      </c>
      <c r="L60" s="42"/>
      <c r="M60" s="42">
        <v>0.13</v>
      </c>
      <c r="N60" s="42">
        <v>1.21</v>
      </c>
      <c r="O60" s="42">
        <v>3.32</v>
      </c>
      <c r="P60" s="42">
        <v>4.67</v>
      </c>
      <c r="Q60" s="42">
        <v>3.26</v>
      </c>
      <c r="R60" s="42">
        <v>0.28</v>
      </c>
      <c r="S60" s="42"/>
      <c r="T60" s="42"/>
      <c r="U60" s="19">
        <v>99.3</v>
      </c>
      <c r="V60" s="42">
        <v>111</v>
      </c>
      <c r="W60" s="42">
        <v>621</v>
      </c>
      <c r="X60" s="42">
        <v>9.9</v>
      </c>
      <c r="Y60" s="42">
        <v>289</v>
      </c>
      <c r="Z60" s="42">
        <v>292</v>
      </c>
      <c r="AA60" s="42">
        <v>35.1</v>
      </c>
      <c r="AB60" s="42">
        <v>93.9</v>
      </c>
      <c r="AC60" s="42"/>
      <c r="AD60" s="42">
        <v>46.8</v>
      </c>
      <c r="AE60" s="42">
        <v>8.57</v>
      </c>
      <c r="AF60" s="42">
        <v>1.76</v>
      </c>
      <c r="AG60" s="42"/>
      <c r="AH60" s="42">
        <v>1.45</v>
      </c>
      <c r="AI60" s="42"/>
      <c r="AJ60" s="42"/>
      <c r="AK60" s="42"/>
      <c r="AL60" s="42"/>
      <c r="AM60" s="42">
        <v>4.29</v>
      </c>
      <c r="AN60" s="42">
        <v>0.64</v>
      </c>
      <c r="AO60" s="42">
        <v>42.3</v>
      </c>
      <c r="AP60" s="42">
        <v>14.1</v>
      </c>
      <c r="AQ60" s="42">
        <v>1.2</v>
      </c>
      <c r="AR60" s="42">
        <v>4.1</v>
      </c>
      <c r="AS60" s="42">
        <v>5</v>
      </c>
      <c r="AT60" s="42">
        <v>20</v>
      </c>
      <c r="AU60" s="42"/>
      <c r="AV60" s="42">
        <v>81</v>
      </c>
      <c r="AW60" s="42"/>
      <c r="AX60" s="42">
        <v>3.68</v>
      </c>
      <c r="AY60" s="42">
        <v>11.52</v>
      </c>
      <c r="AZ60" s="42"/>
      <c r="BA60" s="42">
        <v>0.66</v>
      </c>
      <c r="BB60" s="42">
        <v>6.85</v>
      </c>
      <c r="BC60" s="137">
        <v>6.832151300236406</v>
      </c>
      <c r="BD60" s="137">
        <v>0.98972602739726</v>
      </c>
      <c r="BE60" s="137">
        <v>2.1267123287671232</v>
      </c>
      <c r="BF60" s="138">
        <v>0.0339041095890411</v>
      </c>
      <c r="BG60" s="42">
        <v>0.234042553191489</v>
      </c>
      <c r="BH60" s="42">
        <v>0.0394520547945205</v>
      </c>
      <c r="BI60" s="137">
        <v>1.4184397163120568</v>
      </c>
      <c r="BJ60" s="42">
        <v>0.472813238770686</v>
      </c>
      <c r="BK60" s="137">
        <v>0.460494151069119</v>
      </c>
      <c r="BL60" s="139">
        <v>1.07394890833252</v>
      </c>
      <c r="BM60" s="139">
        <v>19.119047619047624</v>
      </c>
      <c r="BN60" s="137">
        <v>3.90909090909091</v>
      </c>
      <c r="BO60" s="137">
        <v>36.30659767141007</v>
      </c>
      <c r="BP60" s="42"/>
      <c r="BQ60" s="42"/>
      <c r="BR60" s="42"/>
      <c r="BS60" s="42"/>
      <c r="BT60" s="42"/>
      <c r="BU60" s="42"/>
      <c r="BV60" s="137"/>
      <c r="BW60" s="140">
        <v>14.04</v>
      </c>
      <c r="BX60" s="140">
        <v>12.52</v>
      </c>
      <c r="BY60" s="141"/>
      <c r="BZ60" s="140">
        <v>6.324324324324325</v>
      </c>
      <c r="CA60" s="140">
        <v>3.258555133079847</v>
      </c>
      <c r="CB60" s="140">
        <v>1.7254901960784308</v>
      </c>
      <c r="CC60" s="141"/>
      <c r="CD60" s="140">
        <v>2.1641791044776126</v>
      </c>
      <c r="CE60" s="141"/>
      <c r="CF60" s="141"/>
      <c r="CG60" s="141"/>
      <c r="CH60" s="140"/>
      <c r="CI60" s="140">
        <v>1.40655737704918</v>
      </c>
      <c r="CJ60" s="140">
        <v>1.4065934065934058</v>
      </c>
      <c r="CK60" s="140">
        <v>1.5107142857142857</v>
      </c>
      <c r="CL60" s="140">
        <v>0.647711445274269</v>
      </c>
      <c r="CM60" s="140">
        <v>0.460494151069119</v>
      </c>
      <c r="CN60" s="42"/>
      <c r="CO60" s="42"/>
      <c r="CQ60" s="42"/>
      <c r="CR60" s="42"/>
      <c r="CS60" s="42"/>
      <c r="CT60" s="42"/>
      <c r="CU60" s="42"/>
      <c r="CV60" s="42"/>
      <c r="CW60" s="42"/>
      <c r="CX60" s="42"/>
      <c r="CY60" s="42"/>
    </row>
    <row r="61" spans="1:103" ht="13.5">
      <c r="A61" s="42" t="s">
        <v>827</v>
      </c>
      <c r="B61" s="28">
        <v>-35.3</v>
      </c>
      <c r="C61" s="28">
        <v>-70.54</v>
      </c>
      <c r="D61" s="42">
        <v>0.05</v>
      </c>
      <c r="E61" s="42">
        <v>0.5</v>
      </c>
      <c r="F61" s="42" t="s">
        <v>844</v>
      </c>
      <c r="G61" s="42">
        <v>63.9</v>
      </c>
      <c r="H61" s="42">
        <v>0.95</v>
      </c>
      <c r="I61" s="42">
        <v>16.53</v>
      </c>
      <c r="J61" s="42"/>
      <c r="K61" s="19">
        <v>5.71</v>
      </c>
      <c r="L61" s="42"/>
      <c r="M61" s="42">
        <v>0.13</v>
      </c>
      <c r="N61" s="42">
        <v>1.25</v>
      </c>
      <c r="O61" s="42">
        <v>3.44</v>
      </c>
      <c r="P61" s="42">
        <v>4.79</v>
      </c>
      <c r="Q61" s="42">
        <v>3.01</v>
      </c>
      <c r="R61" s="42">
        <v>0.32</v>
      </c>
      <c r="S61" s="42"/>
      <c r="T61" s="42"/>
      <c r="U61" s="19">
        <v>100.03</v>
      </c>
      <c r="V61" s="42">
        <v>94.5</v>
      </c>
      <c r="W61" s="42">
        <v>652</v>
      </c>
      <c r="X61" s="42">
        <v>9.7</v>
      </c>
      <c r="Y61" s="42">
        <v>267</v>
      </c>
      <c r="Z61" s="42">
        <v>284</v>
      </c>
      <c r="AA61" s="42">
        <v>32.4</v>
      </c>
      <c r="AB61" s="42">
        <v>83.6</v>
      </c>
      <c r="AC61" s="42"/>
      <c r="AD61" s="42">
        <v>43</v>
      </c>
      <c r="AE61" s="42">
        <v>8.65</v>
      </c>
      <c r="AF61" s="42">
        <v>1.84</v>
      </c>
      <c r="AG61" s="42"/>
      <c r="AH61" s="42">
        <v>1.39</v>
      </c>
      <c r="AI61" s="42"/>
      <c r="AJ61" s="42"/>
      <c r="AK61" s="42"/>
      <c r="AL61" s="42"/>
      <c r="AM61" s="42">
        <v>4.34</v>
      </c>
      <c r="AN61" s="42">
        <v>0.65</v>
      </c>
      <c r="AO61" s="42">
        <v>41.3</v>
      </c>
      <c r="AP61" s="42">
        <v>16.5</v>
      </c>
      <c r="AQ61" s="42">
        <v>7.5</v>
      </c>
      <c r="AR61" s="42">
        <v>3.4</v>
      </c>
      <c r="AS61" s="42">
        <v>6.3</v>
      </c>
      <c r="AT61" s="42">
        <v>43</v>
      </c>
      <c r="AU61" s="42"/>
      <c r="AV61" s="42">
        <v>93</v>
      </c>
      <c r="AW61" s="42"/>
      <c r="AX61" s="42">
        <v>3.99</v>
      </c>
      <c r="AY61" s="42">
        <v>9.88</v>
      </c>
      <c r="AZ61" s="42"/>
      <c r="BA61" s="42">
        <v>0.63</v>
      </c>
      <c r="BB61" s="42">
        <v>6.9</v>
      </c>
      <c r="BC61" s="137">
        <v>6.464891041162228</v>
      </c>
      <c r="BD61" s="137">
        <v>0.940140845070422</v>
      </c>
      <c r="BE61" s="137">
        <v>2.295774647887324</v>
      </c>
      <c r="BF61" s="138">
        <v>0.0341549295774648</v>
      </c>
      <c r="BG61" s="42">
        <v>0.234866828087167</v>
      </c>
      <c r="BH61" s="42">
        <v>0.0347887323943662</v>
      </c>
      <c r="BI61" s="137">
        <v>2.606060606060606</v>
      </c>
      <c r="BJ61" s="42">
        <v>1.0411622276029058</v>
      </c>
      <c r="BK61" s="137">
        <v>0.469498983524502</v>
      </c>
      <c r="BL61" s="139">
        <v>1.0521840076557512</v>
      </c>
      <c r="BM61" s="139">
        <v>17.4</v>
      </c>
      <c r="BN61" s="137">
        <v>4.568</v>
      </c>
      <c r="BO61" s="137">
        <v>32.78661329530173</v>
      </c>
      <c r="BP61" s="42">
        <v>0.70458</v>
      </c>
      <c r="BQ61" s="42">
        <v>0.51271</v>
      </c>
      <c r="BR61" s="42">
        <v>1.4044998614992639</v>
      </c>
      <c r="BS61" s="42"/>
      <c r="BT61" s="42"/>
      <c r="BU61" s="42"/>
      <c r="BV61" s="137"/>
      <c r="BW61" s="140">
        <v>12.96</v>
      </c>
      <c r="BX61" s="140">
        <v>11.14666666666667</v>
      </c>
      <c r="BY61" s="141"/>
      <c r="BZ61" s="140">
        <v>5.81081081081081</v>
      </c>
      <c r="CA61" s="140">
        <v>3.2889733840304185</v>
      </c>
      <c r="CB61" s="140">
        <v>1.8039215686274508</v>
      </c>
      <c r="CC61" s="141"/>
      <c r="CD61" s="140">
        <v>2.074626865671641</v>
      </c>
      <c r="CE61" s="141"/>
      <c r="CF61" s="141"/>
      <c r="CG61" s="141"/>
      <c r="CH61" s="140"/>
      <c r="CI61" s="140">
        <v>1.422950819672131</v>
      </c>
      <c r="CJ61" s="140">
        <v>1.428571428571429</v>
      </c>
      <c r="CK61" s="140">
        <v>1.475</v>
      </c>
      <c r="CL61" s="140">
        <v>0.668073963441423</v>
      </c>
      <c r="CM61" s="140">
        <v>0.469498983524502</v>
      </c>
      <c r="CN61" s="42"/>
      <c r="CO61" s="42"/>
      <c r="CQ61" s="42"/>
      <c r="CR61" s="42"/>
      <c r="CS61" s="42"/>
      <c r="CT61" s="42"/>
      <c r="CU61" s="42"/>
      <c r="CV61" s="42"/>
      <c r="CW61" s="42"/>
      <c r="CX61" s="42"/>
      <c r="CY61" s="42"/>
    </row>
    <row r="62" spans="1:103" ht="13.5">
      <c r="A62" s="42" t="s">
        <v>827</v>
      </c>
      <c r="B62" s="28">
        <v>-35.3</v>
      </c>
      <c r="C62" s="28">
        <v>-70.54</v>
      </c>
      <c r="D62" s="42">
        <v>0.05</v>
      </c>
      <c r="E62" s="42">
        <v>0.5</v>
      </c>
      <c r="F62" s="42" t="s">
        <v>845</v>
      </c>
      <c r="G62" s="42">
        <v>64.68</v>
      </c>
      <c r="H62" s="42">
        <v>0.86</v>
      </c>
      <c r="I62" s="42">
        <v>15.56</v>
      </c>
      <c r="J62" s="42"/>
      <c r="K62" s="19">
        <v>5.49</v>
      </c>
      <c r="L62" s="42"/>
      <c r="M62" s="42">
        <v>0.12</v>
      </c>
      <c r="N62" s="42">
        <v>1.03</v>
      </c>
      <c r="O62" s="42">
        <v>3.14</v>
      </c>
      <c r="P62" s="42">
        <v>4.81</v>
      </c>
      <c r="Q62" s="42">
        <v>3.21</v>
      </c>
      <c r="R62" s="42">
        <v>0.28</v>
      </c>
      <c r="S62" s="42"/>
      <c r="T62" s="42"/>
      <c r="U62" s="19">
        <v>99.18</v>
      </c>
      <c r="V62" s="42">
        <v>104</v>
      </c>
      <c r="W62" s="42">
        <v>710</v>
      </c>
      <c r="X62" s="42">
        <v>9.8</v>
      </c>
      <c r="Y62" s="42">
        <v>254</v>
      </c>
      <c r="Z62" s="42">
        <v>316</v>
      </c>
      <c r="AA62" s="42">
        <v>36.5</v>
      </c>
      <c r="AB62" s="42">
        <v>90.9</v>
      </c>
      <c r="AC62" s="42"/>
      <c r="AD62" s="42">
        <v>46.3</v>
      </c>
      <c r="AE62" s="42">
        <v>9.48</v>
      </c>
      <c r="AF62" s="42">
        <v>1.9</v>
      </c>
      <c r="AG62" s="42"/>
      <c r="AH62" s="42">
        <v>1.58</v>
      </c>
      <c r="AI62" s="42"/>
      <c r="AJ62" s="42"/>
      <c r="AK62" s="42"/>
      <c r="AL62" s="42"/>
      <c r="AM62" s="42">
        <v>4.6</v>
      </c>
      <c r="AN62" s="42">
        <v>0.74</v>
      </c>
      <c r="AO62" s="42">
        <v>46.3</v>
      </c>
      <c r="AP62" s="42">
        <v>15.4</v>
      </c>
      <c r="AQ62" s="42">
        <v>2.2</v>
      </c>
      <c r="AR62" s="42">
        <v>7.9</v>
      </c>
      <c r="AS62" s="42">
        <v>5.6</v>
      </c>
      <c r="AT62" s="42">
        <v>34</v>
      </c>
      <c r="AU62" s="42"/>
      <c r="AV62" s="42">
        <v>100</v>
      </c>
      <c r="AW62" s="42"/>
      <c r="AX62" s="42">
        <v>3.3</v>
      </c>
      <c r="AY62" s="42">
        <v>11.39</v>
      </c>
      <c r="AZ62" s="42"/>
      <c r="BA62" s="42">
        <v>0.67</v>
      </c>
      <c r="BB62" s="42">
        <v>7.63</v>
      </c>
      <c r="BC62" s="137">
        <v>5.485961123110152</v>
      </c>
      <c r="BD62" s="137">
        <v>0.80379746835443</v>
      </c>
      <c r="BE62" s="137">
        <v>2.246835443037975</v>
      </c>
      <c r="BF62" s="138">
        <v>0.0310126582278481</v>
      </c>
      <c r="BG62" s="42">
        <v>0.211663066954644</v>
      </c>
      <c r="BH62" s="42">
        <v>0.0360443037974683</v>
      </c>
      <c r="BI62" s="137">
        <v>2.207792207792208</v>
      </c>
      <c r="BJ62" s="42">
        <v>0.734341252699784</v>
      </c>
      <c r="BK62" s="137">
        <v>0.412769803212752</v>
      </c>
      <c r="BL62" s="139">
        <v>1.098749368059708</v>
      </c>
      <c r="BM62" s="139">
        <v>18.093023255813947</v>
      </c>
      <c r="BN62" s="137">
        <v>5.33009708737864</v>
      </c>
      <c r="BO62" s="137">
        <v>29.48079364836542</v>
      </c>
      <c r="BP62" s="42">
        <v>0.70463</v>
      </c>
      <c r="BQ62" s="42"/>
      <c r="BR62" s="42"/>
      <c r="BS62" s="42"/>
      <c r="BT62" s="42"/>
      <c r="BU62" s="42"/>
      <c r="BV62" s="137"/>
      <c r="BW62" s="140">
        <v>14.6</v>
      </c>
      <c r="BX62" s="140">
        <v>12.12</v>
      </c>
      <c r="BY62" s="141"/>
      <c r="BZ62" s="140">
        <v>6.256756756756755</v>
      </c>
      <c r="CA62" s="140">
        <v>3.6045627376425866</v>
      </c>
      <c r="CB62" s="140">
        <v>1.862745098039215</v>
      </c>
      <c r="CC62" s="141"/>
      <c r="CD62" s="140">
        <v>2.35820895522388</v>
      </c>
      <c r="CE62" s="141"/>
      <c r="CF62" s="141"/>
      <c r="CG62" s="141"/>
      <c r="CH62" s="140"/>
      <c r="CI62" s="140">
        <v>1.508196721311475</v>
      </c>
      <c r="CJ62" s="140">
        <v>1.6263736263736261</v>
      </c>
      <c r="CK62" s="140">
        <v>1.653571428571428</v>
      </c>
      <c r="CL62" s="140">
        <v>0.622538063861855</v>
      </c>
      <c r="CM62" s="140">
        <v>0.412769803212752</v>
      </c>
      <c r="CN62" s="42"/>
      <c r="CO62" s="42"/>
      <c r="CQ62" s="42"/>
      <c r="CR62" s="42"/>
      <c r="CS62" s="42"/>
      <c r="CT62" s="42"/>
      <c r="CU62" s="42"/>
      <c r="CV62" s="42"/>
      <c r="CW62" s="42"/>
      <c r="CX62" s="42"/>
      <c r="CY62" s="42"/>
    </row>
    <row r="63" spans="1:103" ht="13.5">
      <c r="A63" s="42" t="s">
        <v>846</v>
      </c>
      <c r="B63" s="28">
        <v>-35.5</v>
      </c>
      <c r="C63" s="28">
        <v>-70.75</v>
      </c>
      <c r="D63" s="42">
        <v>0</v>
      </c>
      <c r="E63" s="42">
        <v>0.1</v>
      </c>
      <c r="F63" s="42" t="s">
        <v>847</v>
      </c>
      <c r="G63" s="42">
        <v>53.06</v>
      </c>
      <c r="H63" s="42">
        <v>1.06</v>
      </c>
      <c r="I63" s="42">
        <v>18.2</v>
      </c>
      <c r="J63" s="42"/>
      <c r="K63" s="19">
        <v>7.71</v>
      </c>
      <c r="L63" s="42"/>
      <c r="M63" s="42">
        <v>0.15</v>
      </c>
      <c r="N63" s="42">
        <v>5.12</v>
      </c>
      <c r="O63" s="42">
        <v>8.77</v>
      </c>
      <c r="P63" s="19">
        <v>3.52</v>
      </c>
      <c r="Q63" s="19">
        <v>1.03</v>
      </c>
      <c r="R63" s="42">
        <v>0.23</v>
      </c>
      <c r="S63" s="42"/>
      <c r="T63" s="42"/>
      <c r="U63" s="19">
        <v>98.85</v>
      </c>
      <c r="V63" s="42">
        <v>24.8</v>
      </c>
      <c r="W63" s="42">
        <v>297</v>
      </c>
      <c r="X63" s="42">
        <v>3.5</v>
      </c>
      <c r="Y63" s="42">
        <v>624</v>
      </c>
      <c r="Z63" s="42">
        <v>105</v>
      </c>
      <c r="AA63" s="42">
        <v>12.6</v>
      </c>
      <c r="AB63" s="42">
        <v>28.6</v>
      </c>
      <c r="AC63" s="18"/>
      <c r="AD63" s="42">
        <v>15.7</v>
      </c>
      <c r="AE63" s="42">
        <v>3.7</v>
      </c>
      <c r="AF63" s="42">
        <v>1.14</v>
      </c>
      <c r="AG63" s="42"/>
      <c r="AH63" s="42">
        <v>0.5</v>
      </c>
      <c r="AI63" s="42"/>
      <c r="AJ63" s="42"/>
      <c r="AK63" s="42"/>
      <c r="AL63" s="42"/>
      <c r="AM63" s="42">
        <v>1.49</v>
      </c>
      <c r="AN63" s="42">
        <v>0.24</v>
      </c>
      <c r="AO63" s="42">
        <v>15.8</v>
      </c>
      <c r="AP63" s="42">
        <v>24.4</v>
      </c>
      <c r="AQ63" s="42">
        <v>36</v>
      </c>
      <c r="AR63" s="42">
        <v>61</v>
      </c>
      <c r="AS63" s="42">
        <v>29.2</v>
      </c>
      <c r="AT63" s="42">
        <v>202</v>
      </c>
      <c r="AU63" s="42"/>
      <c r="AV63" s="42">
        <v>86</v>
      </c>
      <c r="AW63" s="42"/>
      <c r="AX63" s="42"/>
      <c r="AY63" s="42">
        <v>2.9</v>
      </c>
      <c r="AZ63" s="42"/>
      <c r="BA63" s="42"/>
      <c r="BB63" s="42">
        <v>2.4</v>
      </c>
      <c r="BC63" s="137">
        <v>39.493670886075954</v>
      </c>
      <c r="BD63" s="137">
        <v>5.942857142857143</v>
      </c>
      <c r="BE63" s="137">
        <v>2.828571428571429</v>
      </c>
      <c r="BF63" s="138">
        <v>0.0333333333333333</v>
      </c>
      <c r="BG63" s="42">
        <v>0.221518987341772</v>
      </c>
      <c r="BH63" s="42">
        <v>0.0276190476190476</v>
      </c>
      <c r="BI63" s="137">
        <v>8.278688524590162</v>
      </c>
      <c r="BJ63" s="42">
        <v>12.784810126582279</v>
      </c>
      <c r="BK63" s="137">
        <v>2.004925911461661</v>
      </c>
      <c r="BL63" s="139">
        <v>1.25554665085936</v>
      </c>
      <c r="BM63" s="139">
        <v>17.169811320754715</v>
      </c>
      <c r="BN63" s="137">
        <v>1.505859375</v>
      </c>
      <c r="BO63" s="137">
        <v>59.67302774810243</v>
      </c>
      <c r="BP63" s="42"/>
      <c r="BQ63" s="42"/>
      <c r="BR63" s="42"/>
      <c r="BS63" s="42"/>
      <c r="BT63" s="42"/>
      <c r="BU63" s="42"/>
      <c r="BV63" s="137"/>
      <c r="BW63" s="140">
        <v>5.04</v>
      </c>
      <c r="BX63" s="140">
        <v>3.813333333333333</v>
      </c>
      <c r="BY63" s="141"/>
      <c r="BZ63" s="140">
        <v>2.121621621621621</v>
      </c>
      <c r="CA63" s="140">
        <v>1.406844106463878</v>
      </c>
      <c r="CB63" s="140">
        <v>1.1176470588235292</v>
      </c>
      <c r="CC63" s="141"/>
      <c r="CD63" s="140">
        <v>0.746268656716418</v>
      </c>
      <c r="CE63" s="141"/>
      <c r="CF63" s="141"/>
      <c r="CG63" s="141"/>
      <c r="CH63" s="141"/>
      <c r="CI63" s="140">
        <v>0.488524590163934</v>
      </c>
      <c r="CJ63" s="140">
        <v>0.527472527472527</v>
      </c>
      <c r="CK63" s="140">
        <v>0.564285714285714</v>
      </c>
      <c r="CL63" s="140">
        <v>0.979455609205861</v>
      </c>
      <c r="CM63" s="140">
        <v>2.004925911461661</v>
      </c>
      <c r="CN63" s="42"/>
      <c r="CO63" s="42"/>
      <c r="CQ63" s="42"/>
      <c r="CR63" s="42"/>
      <c r="CS63" s="42"/>
      <c r="CT63" s="42"/>
      <c r="CU63" s="42"/>
      <c r="CV63" s="42"/>
      <c r="CW63" s="42"/>
      <c r="CX63" s="42"/>
      <c r="CY63" s="42"/>
    </row>
    <row r="64" spans="1:103" ht="13.5">
      <c r="A64" s="42" t="s">
        <v>846</v>
      </c>
      <c r="B64" s="28">
        <v>-35.5</v>
      </c>
      <c r="C64" s="28">
        <v>-70.75</v>
      </c>
      <c r="D64" s="42">
        <v>0</v>
      </c>
      <c r="E64" s="42">
        <v>0.1</v>
      </c>
      <c r="F64" s="42" t="s">
        <v>848</v>
      </c>
      <c r="G64" s="42">
        <v>53.14</v>
      </c>
      <c r="H64" s="42">
        <v>1.02</v>
      </c>
      <c r="I64" s="42">
        <v>18.16</v>
      </c>
      <c r="J64" s="42"/>
      <c r="K64" s="19">
        <v>7.95</v>
      </c>
      <c r="L64" s="42"/>
      <c r="M64" s="42">
        <v>0.16</v>
      </c>
      <c r="N64" s="42">
        <v>5.28</v>
      </c>
      <c r="O64" s="42">
        <v>8.67</v>
      </c>
      <c r="P64" s="19">
        <v>3.6</v>
      </c>
      <c r="Q64" s="19">
        <v>0.84</v>
      </c>
      <c r="R64" s="42">
        <v>0.24</v>
      </c>
      <c r="S64" s="42"/>
      <c r="T64" s="42"/>
      <c r="U64" s="19">
        <v>99.06</v>
      </c>
      <c r="V64" s="42">
        <v>17</v>
      </c>
      <c r="W64" s="42">
        <v>252</v>
      </c>
      <c r="X64" s="42">
        <v>2.5</v>
      </c>
      <c r="Y64" s="42">
        <v>605</v>
      </c>
      <c r="Z64" s="42">
        <v>78</v>
      </c>
      <c r="AA64" s="42">
        <v>9.12</v>
      </c>
      <c r="AB64" s="42">
        <v>22.5</v>
      </c>
      <c r="AC64" s="18"/>
      <c r="AD64" s="42">
        <v>13.1</v>
      </c>
      <c r="AE64" s="42">
        <v>3.23</v>
      </c>
      <c r="AF64" s="42">
        <v>1.06</v>
      </c>
      <c r="AG64" s="42"/>
      <c r="AH64" s="42">
        <v>0.35</v>
      </c>
      <c r="AI64" s="42"/>
      <c r="AJ64" s="42"/>
      <c r="AK64" s="42"/>
      <c r="AL64" s="42"/>
      <c r="AM64" s="42">
        <v>1.26</v>
      </c>
      <c r="AN64" s="42">
        <v>0.2</v>
      </c>
      <c r="AO64" s="42">
        <v>15</v>
      </c>
      <c r="AP64" s="42">
        <v>24.2</v>
      </c>
      <c r="AQ64" s="42">
        <v>51</v>
      </c>
      <c r="AR64" s="42">
        <v>85</v>
      </c>
      <c r="AS64" s="42">
        <v>30.7</v>
      </c>
      <c r="AT64" s="42">
        <v>201</v>
      </c>
      <c r="AU64" s="42"/>
      <c r="AV64" s="42">
        <v>78</v>
      </c>
      <c r="AW64" s="42"/>
      <c r="AX64" s="42"/>
      <c r="AY64" s="42">
        <v>1.7</v>
      </c>
      <c r="AZ64" s="42"/>
      <c r="BA64" s="42"/>
      <c r="BB64" s="42">
        <v>2</v>
      </c>
      <c r="BC64" s="137">
        <v>40.33333333333334</v>
      </c>
      <c r="BD64" s="137">
        <v>7.756410256410255</v>
      </c>
      <c r="BE64" s="137">
        <v>3.230769230769231</v>
      </c>
      <c r="BF64" s="138">
        <v>0.032051282051282</v>
      </c>
      <c r="BG64" s="42">
        <v>0.166666666666667</v>
      </c>
      <c r="BH64" s="42">
        <v>0.0217948717948718</v>
      </c>
      <c r="BI64" s="137">
        <v>8.30578512396694</v>
      </c>
      <c r="BJ64" s="42">
        <v>13.4</v>
      </c>
      <c r="BK64" s="137">
        <v>2.6324156607417586</v>
      </c>
      <c r="BL64" s="139">
        <v>1.24422229765378</v>
      </c>
      <c r="BM64" s="139">
        <v>17.80392156862745</v>
      </c>
      <c r="BN64" s="137">
        <v>1.505681818181818</v>
      </c>
      <c r="BO64" s="137">
        <v>59.675865322639595</v>
      </c>
      <c r="BP64" s="42">
        <v>0.70402</v>
      </c>
      <c r="BQ64" s="42">
        <v>0.51278</v>
      </c>
      <c r="BR64" s="42">
        <v>2.769985837958178</v>
      </c>
      <c r="BS64" s="42"/>
      <c r="BT64" s="42"/>
      <c r="BU64" s="42"/>
      <c r="BV64" s="137"/>
      <c r="BW64" s="140">
        <v>3.648</v>
      </c>
      <c r="BX64" s="140">
        <v>3</v>
      </c>
      <c r="BY64" s="141"/>
      <c r="BZ64" s="140">
        <v>1.77027027027027</v>
      </c>
      <c r="CA64" s="140">
        <v>1.2281368821292777</v>
      </c>
      <c r="CB64" s="140">
        <v>1.03921568627451</v>
      </c>
      <c r="CC64" s="141"/>
      <c r="CD64" s="140">
        <v>0.522388059701492</v>
      </c>
      <c r="CE64" s="141"/>
      <c r="CF64" s="141"/>
      <c r="CG64" s="141"/>
      <c r="CH64" s="141"/>
      <c r="CI64" s="140">
        <v>0.413114754098361</v>
      </c>
      <c r="CJ64" s="140">
        <v>0.43956043956044</v>
      </c>
      <c r="CK64" s="140">
        <v>0.535714285714286</v>
      </c>
      <c r="CL64" s="140">
        <v>1.087489748372005</v>
      </c>
      <c r="CM64" s="140">
        <v>2.6324156607417586</v>
      </c>
      <c r="CN64" s="42"/>
      <c r="CO64" s="42"/>
      <c r="CQ64" s="42"/>
      <c r="CR64" s="42"/>
      <c r="CS64" s="42"/>
      <c r="CT64" s="42"/>
      <c r="CU64" s="42"/>
      <c r="CV64" s="42"/>
      <c r="CW64" s="42"/>
      <c r="CX64" s="42"/>
      <c r="CY64" s="42"/>
    </row>
    <row r="65" spans="1:103" ht="13.5">
      <c r="A65" s="42" t="s">
        <v>849</v>
      </c>
      <c r="B65" s="28">
        <v>-35.5</v>
      </c>
      <c r="C65" s="28">
        <v>-70.5</v>
      </c>
      <c r="D65" s="42">
        <v>0.06</v>
      </c>
      <c r="E65" s="42">
        <v>0.14</v>
      </c>
      <c r="F65" s="42" t="s">
        <v>850</v>
      </c>
      <c r="G65" s="42">
        <v>54.2</v>
      </c>
      <c r="H65" s="42">
        <v>0.96</v>
      </c>
      <c r="I65" s="42">
        <v>17.9</v>
      </c>
      <c r="J65" s="42">
        <v>3.67</v>
      </c>
      <c r="K65" s="19">
        <v>7.792438585440475</v>
      </c>
      <c r="L65" s="42">
        <v>4.49</v>
      </c>
      <c r="M65" s="42">
        <v>0.12</v>
      </c>
      <c r="N65" s="42">
        <v>4.99</v>
      </c>
      <c r="O65" s="42">
        <v>8.76</v>
      </c>
      <c r="P65" s="42">
        <v>3.6</v>
      </c>
      <c r="Q65" s="42">
        <v>1.17</v>
      </c>
      <c r="R65" s="42">
        <v>0.21</v>
      </c>
      <c r="S65" s="42">
        <v>0</v>
      </c>
      <c r="T65" s="42"/>
      <c r="U65" s="19">
        <v>100.07</v>
      </c>
      <c r="V65" s="42">
        <v>34</v>
      </c>
      <c r="W65" s="42">
        <v>325</v>
      </c>
      <c r="X65" s="42"/>
      <c r="Y65" s="42"/>
      <c r="Z65" s="42">
        <v>132</v>
      </c>
      <c r="AA65" s="42">
        <v>16.6</v>
      </c>
      <c r="AB65" s="42">
        <v>33.2</v>
      </c>
      <c r="AC65" s="42"/>
      <c r="AD65" s="42">
        <v>16.5</v>
      </c>
      <c r="AE65" s="42">
        <v>6.59</v>
      </c>
      <c r="AF65" s="42">
        <v>1.1</v>
      </c>
      <c r="AG65" s="42"/>
      <c r="AH65" s="42">
        <v>0.39</v>
      </c>
      <c r="AI65" s="42"/>
      <c r="AJ65" s="42"/>
      <c r="AK65" s="42"/>
      <c r="AL65" s="42"/>
      <c r="AM65" s="42">
        <v>1.99</v>
      </c>
      <c r="AN65" s="42">
        <v>0.35</v>
      </c>
      <c r="AO65" s="42"/>
      <c r="AP65" s="42">
        <v>26</v>
      </c>
      <c r="AQ65" s="42"/>
      <c r="AR65" s="42">
        <v>87.6</v>
      </c>
      <c r="AS65" s="42">
        <v>23.3</v>
      </c>
      <c r="AT65" s="42"/>
      <c r="AU65" s="42"/>
      <c r="AV65" s="42"/>
      <c r="AW65" s="42"/>
      <c r="AX65" s="42"/>
      <c r="AY65" s="42">
        <v>4</v>
      </c>
      <c r="AZ65" s="42">
        <v>0.9</v>
      </c>
      <c r="BA65" s="42">
        <v>0.27</v>
      </c>
      <c r="BB65" s="42">
        <v>3.34</v>
      </c>
      <c r="BC65" s="137"/>
      <c r="BD65" s="137"/>
      <c r="BE65" s="137">
        <v>2.462121212121213</v>
      </c>
      <c r="BF65" s="139"/>
      <c r="BG65" s="42" t="e">
        <v>#DIV/0!</v>
      </c>
      <c r="BH65" s="42">
        <v>0.0303030303030303</v>
      </c>
      <c r="BI65" s="137"/>
      <c r="BJ65" s="42"/>
      <c r="BK65" s="137">
        <v>0.894826618868744</v>
      </c>
      <c r="BL65" s="139">
        <v>1.2913919195742338</v>
      </c>
      <c r="BM65" s="139">
        <v>18.64583333333332</v>
      </c>
      <c r="BN65" s="137">
        <v>1.5616109389660273</v>
      </c>
      <c r="BO65" s="137">
        <v>58.79519836395437</v>
      </c>
      <c r="BP65" s="42"/>
      <c r="BQ65" s="42"/>
      <c r="BR65" s="42"/>
      <c r="BS65" s="42"/>
      <c r="BT65" s="42"/>
      <c r="BU65" s="42"/>
      <c r="BV65" s="137"/>
      <c r="BW65" s="140">
        <v>6.64</v>
      </c>
      <c r="BX65" s="140">
        <v>4.426666666666667</v>
      </c>
      <c r="BY65" s="141"/>
      <c r="BZ65" s="140">
        <v>2.22972972972973</v>
      </c>
      <c r="CA65" s="140">
        <v>2.505703422053232</v>
      </c>
      <c r="CB65" s="140">
        <v>1.07843137254902</v>
      </c>
      <c r="CC65" s="141"/>
      <c r="CD65" s="140">
        <v>0.582089552238806</v>
      </c>
      <c r="CE65" s="141"/>
      <c r="CF65" s="141"/>
      <c r="CG65" s="141"/>
      <c r="CH65" s="141"/>
      <c r="CI65" s="140">
        <v>0.652459016393443</v>
      </c>
      <c r="CJ65" s="140">
        <v>0.769230769230769</v>
      </c>
      <c r="CK65" s="141"/>
      <c r="CL65" s="140">
        <v>0.58383769558977</v>
      </c>
      <c r="CM65" s="140">
        <v>0.894826618868744</v>
      </c>
      <c r="CN65" s="42"/>
      <c r="CO65" s="42"/>
      <c r="CQ65" s="42"/>
      <c r="CR65" s="42"/>
      <c r="CS65" s="42"/>
      <c r="CT65" s="42"/>
      <c r="CU65" s="42"/>
      <c r="CV65" s="42"/>
      <c r="CW65" s="42"/>
      <c r="CX65" s="42"/>
      <c r="CY65" s="42"/>
    </row>
    <row r="66" spans="1:103" ht="13.5">
      <c r="A66" s="42" t="s">
        <v>849</v>
      </c>
      <c r="B66" s="28">
        <v>-35.5</v>
      </c>
      <c r="C66" s="28">
        <v>-70.5</v>
      </c>
      <c r="D66" s="42">
        <v>0.06</v>
      </c>
      <c r="E66" s="42">
        <v>0.14</v>
      </c>
      <c r="F66" s="42" t="s">
        <v>851</v>
      </c>
      <c r="G66" s="42">
        <v>68.7</v>
      </c>
      <c r="H66" s="42">
        <v>0.62</v>
      </c>
      <c r="I66" s="42">
        <v>15.9</v>
      </c>
      <c r="J66" s="42">
        <v>1.24</v>
      </c>
      <c r="K66" s="19">
        <v>2.6358103122469183</v>
      </c>
      <c r="L66" s="42">
        <v>1.52</v>
      </c>
      <c r="M66" s="42">
        <v>0.07</v>
      </c>
      <c r="N66" s="42">
        <v>0.56</v>
      </c>
      <c r="O66" s="42">
        <v>2.13</v>
      </c>
      <c r="P66" s="42">
        <v>4.85</v>
      </c>
      <c r="Q66" s="42">
        <v>4.27</v>
      </c>
      <c r="R66" s="42">
        <v>0.11</v>
      </c>
      <c r="S66" s="42">
        <v>0</v>
      </c>
      <c r="T66" s="42"/>
      <c r="U66" s="19">
        <v>99.97</v>
      </c>
      <c r="V66" s="42">
        <v>156</v>
      </c>
      <c r="W66" s="42">
        <v>736</v>
      </c>
      <c r="X66" s="42"/>
      <c r="Y66" s="42"/>
      <c r="Z66" s="42">
        <v>344</v>
      </c>
      <c r="AA66" s="42">
        <v>35.9</v>
      </c>
      <c r="AB66" s="42">
        <v>72.2</v>
      </c>
      <c r="AC66" s="42"/>
      <c r="AD66" s="42">
        <v>31.3</v>
      </c>
      <c r="AE66" s="42">
        <v>10.4</v>
      </c>
      <c r="AF66" s="42">
        <v>1.14</v>
      </c>
      <c r="AG66" s="42"/>
      <c r="AH66" s="42">
        <v>0.55</v>
      </c>
      <c r="AI66" s="42"/>
      <c r="AJ66" s="42"/>
      <c r="AK66" s="42"/>
      <c r="AL66" s="42"/>
      <c r="AM66" s="42">
        <v>3.7</v>
      </c>
      <c r="AN66" s="42">
        <v>0.51</v>
      </c>
      <c r="AO66" s="42"/>
      <c r="AP66" s="42">
        <v>7.3</v>
      </c>
      <c r="AQ66" s="42"/>
      <c r="AR66" s="42">
        <v>0.8</v>
      </c>
      <c r="AS66" s="42">
        <v>2.2</v>
      </c>
      <c r="AT66" s="42"/>
      <c r="AU66" s="42"/>
      <c r="AV66" s="42"/>
      <c r="AW66" s="42"/>
      <c r="AX66" s="42"/>
      <c r="AY66" s="42">
        <v>17.2</v>
      </c>
      <c r="AZ66" s="42">
        <v>4.3</v>
      </c>
      <c r="BA66" s="42">
        <v>0.79</v>
      </c>
      <c r="BB66" s="42">
        <v>9.4</v>
      </c>
      <c r="BC66" s="137"/>
      <c r="BD66" s="137"/>
      <c r="BE66" s="137">
        <v>2.13953488372093</v>
      </c>
      <c r="BF66" s="139"/>
      <c r="BG66" s="42"/>
      <c r="BH66" s="42">
        <v>0.05</v>
      </c>
      <c r="BI66" s="137"/>
      <c r="BJ66" s="42"/>
      <c r="BK66" s="137">
        <v>0.334140219744189</v>
      </c>
      <c r="BL66" s="139">
        <v>1.0360613467395918</v>
      </c>
      <c r="BM66" s="139">
        <v>25.64516129032258</v>
      </c>
      <c r="BN66" s="137">
        <v>4.706804129012355</v>
      </c>
      <c r="BO66" s="137">
        <v>32.130395297193395</v>
      </c>
      <c r="BP66" s="42"/>
      <c r="BQ66" s="42"/>
      <c r="BR66" s="42"/>
      <c r="BS66" s="42"/>
      <c r="BT66" s="42"/>
      <c r="BU66" s="42"/>
      <c r="BV66" s="137"/>
      <c r="BW66" s="140">
        <v>14.36</v>
      </c>
      <c r="BX66" s="140">
        <v>9.626666666666667</v>
      </c>
      <c r="BY66" s="141"/>
      <c r="BZ66" s="140">
        <v>4.22972972972973</v>
      </c>
      <c r="CA66" s="140">
        <v>3.954372623574144</v>
      </c>
      <c r="CB66" s="140">
        <v>1.1176470588235292</v>
      </c>
      <c r="CC66" s="141"/>
      <c r="CD66" s="140">
        <v>0.82089552238806</v>
      </c>
      <c r="CE66" s="141"/>
      <c r="CF66" s="141"/>
      <c r="CG66" s="141"/>
      <c r="CH66" s="141"/>
      <c r="CI66" s="140">
        <v>1.213114754098361</v>
      </c>
      <c r="CJ66" s="140">
        <v>1.1208791208791211</v>
      </c>
      <c r="CK66" s="141"/>
      <c r="CL66" s="140">
        <v>0.405350430509344</v>
      </c>
      <c r="CM66" s="140">
        <v>0.334140219744189</v>
      </c>
      <c r="CN66" s="42"/>
      <c r="CO66" s="42"/>
      <c r="CQ66" s="42"/>
      <c r="CR66" s="42"/>
      <c r="CS66" s="42"/>
      <c r="CT66" s="42"/>
      <c r="CU66" s="42"/>
      <c r="CV66" s="42"/>
      <c r="CW66" s="42"/>
      <c r="CX66" s="42"/>
      <c r="CY66" s="42"/>
    </row>
    <row r="67" spans="1:103" ht="13.5">
      <c r="A67" s="42" t="s">
        <v>846</v>
      </c>
      <c r="B67" s="28">
        <v>-35.5</v>
      </c>
      <c r="C67" s="28">
        <v>-70.75</v>
      </c>
      <c r="D67" s="42">
        <v>0</v>
      </c>
      <c r="E67" s="42">
        <v>0.075</v>
      </c>
      <c r="F67" s="42" t="s">
        <v>852</v>
      </c>
      <c r="G67" s="42">
        <v>58.5</v>
      </c>
      <c r="H67" s="42">
        <v>0.98</v>
      </c>
      <c r="I67" s="42">
        <v>16.9</v>
      </c>
      <c r="J67" s="42"/>
      <c r="K67" s="19">
        <v>5.588050031494646</v>
      </c>
      <c r="L67" s="42"/>
      <c r="M67" s="42">
        <v>0.11</v>
      </c>
      <c r="N67" s="42">
        <v>3.36</v>
      </c>
      <c r="O67" s="42">
        <v>5.91</v>
      </c>
      <c r="P67" s="42">
        <v>4.29</v>
      </c>
      <c r="Q67" s="42">
        <v>2.69</v>
      </c>
      <c r="R67" s="42">
        <v>0.28</v>
      </c>
      <c r="S67" s="42">
        <v>0.55</v>
      </c>
      <c r="T67" s="42"/>
      <c r="U67" s="19">
        <v>99.15805003149461</v>
      </c>
      <c r="V67" s="42">
        <v>135</v>
      </c>
      <c r="W67" s="42">
        <v>425</v>
      </c>
      <c r="X67" s="42"/>
      <c r="Y67" s="42">
        <v>454</v>
      </c>
      <c r="Z67" s="42">
        <v>233</v>
      </c>
      <c r="AA67" s="42">
        <v>24.5</v>
      </c>
      <c r="AB67" s="42">
        <v>53</v>
      </c>
      <c r="AC67" s="42"/>
      <c r="AD67" s="42">
        <v>30</v>
      </c>
      <c r="AE67" s="42">
        <v>6.7</v>
      </c>
      <c r="AF67" s="42">
        <v>1.1</v>
      </c>
      <c r="AG67" s="42">
        <v>6.8</v>
      </c>
      <c r="AH67" s="42">
        <v>0.73</v>
      </c>
      <c r="AI67" s="42"/>
      <c r="AJ67" s="42"/>
      <c r="AK67" s="42"/>
      <c r="AL67" s="42"/>
      <c r="AM67" s="42">
        <v>2.3</v>
      </c>
      <c r="AN67" s="42">
        <v>0.323</v>
      </c>
      <c r="AO67" s="42">
        <v>28</v>
      </c>
      <c r="AP67" s="42">
        <v>16.1</v>
      </c>
      <c r="AQ67" s="42"/>
      <c r="AR67" s="42">
        <v>54</v>
      </c>
      <c r="AS67" s="42">
        <v>17.2</v>
      </c>
      <c r="AT67" s="42"/>
      <c r="AU67" s="42"/>
      <c r="AV67" s="42">
        <v>91</v>
      </c>
      <c r="AW67" s="42"/>
      <c r="AX67" s="42">
        <v>11</v>
      </c>
      <c r="AY67" s="42">
        <v>16.1</v>
      </c>
      <c r="AZ67" s="42">
        <v>4.4</v>
      </c>
      <c r="BA67" s="42">
        <v>0.55</v>
      </c>
      <c r="BB67" s="42">
        <v>6.64</v>
      </c>
      <c r="BC67" s="137">
        <v>16.214285714285715</v>
      </c>
      <c r="BD67" s="137">
        <v>1.9484978540772533</v>
      </c>
      <c r="BE67" s="137">
        <v>1.824034334763948</v>
      </c>
      <c r="BF67" s="139"/>
      <c r="BG67" s="42"/>
      <c r="BH67" s="42">
        <v>0.0690987124463519</v>
      </c>
      <c r="BI67" s="137"/>
      <c r="BJ67" s="42"/>
      <c r="BK67" s="137">
        <v>0.732563386085466</v>
      </c>
      <c r="BL67" s="139">
        <v>1.2257130726799357</v>
      </c>
      <c r="BM67" s="139">
        <v>17.24489795918367</v>
      </c>
      <c r="BN67" s="137">
        <v>1.6631101284210263</v>
      </c>
      <c r="BO67" s="137">
        <v>57.26163644875611</v>
      </c>
      <c r="BP67" s="42"/>
      <c r="BQ67" s="42"/>
      <c r="BR67" s="42"/>
      <c r="BS67" s="42"/>
      <c r="BT67" s="42"/>
      <c r="BU67" s="42"/>
      <c r="BV67" s="137"/>
      <c r="BW67" s="140">
        <v>9.8</v>
      </c>
      <c r="BX67" s="140">
        <v>7.066666666666666</v>
      </c>
      <c r="BY67" s="141"/>
      <c r="BZ67" s="140">
        <v>4.054054054054052</v>
      </c>
      <c r="CA67" s="140">
        <v>2.5475285171102664</v>
      </c>
      <c r="CB67" s="140">
        <v>1.07843137254902</v>
      </c>
      <c r="CC67" s="140">
        <v>1.847826086956521</v>
      </c>
      <c r="CD67" s="140">
        <v>1.08955223880597</v>
      </c>
      <c r="CE67" s="141"/>
      <c r="CF67" s="141"/>
      <c r="CG67" s="141"/>
      <c r="CH67" s="140"/>
      <c r="CI67" s="140">
        <v>0.754098360655738</v>
      </c>
      <c r="CJ67" s="140">
        <v>0.70989010989011</v>
      </c>
      <c r="CK67" s="140">
        <v>1</v>
      </c>
      <c r="CL67" s="140">
        <v>0.552424848523466</v>
      </c>
      <c r="CM67" s="140">
        <v>0.732563386085466</v>
      </c>
      <c r="CN67" s="42"/>
      <c r="CO67" s="42"/>
      <c r="CQ67" s="42"/>
      <c r="CR67" s="42"/>
      <c r="CS67" s="42"/>
      <c r="CT67" s="42"/>
      <c r="CU67" s="42"/>
      <c r="CV67" s="42"/>
      <c r="CW67" s="42"/>
      <c r="CX67" s="42"/>
      <c r="CY67" s="42"/>
    </row>
    <row r="68" spans="1:103" ht="13.5">
      <c r="A68" s="42" t="s">
        <v>849</v>
      </c>
      <c r="B68" s="28">
        <v>-35.5</v>
      </c>
      <c r="C68" s="28">
        <v>-70.5</v>
      </c>
      <c r="D68" s="42">
        <v>0.06</v>
      </c>
      <c r="E68" s="42">
        <v>0.14</v>
      </c>
      <c r="F68" s="42" t="s">
        <v>853</v>
      </c>
      <c r="G68" s="42">
        <v>64.2</v>
      </c>
      <c r="H68" s="42">
        <v>0.64</v>
      </c>
      <c r="I68" s="42">
        <v>15.3</v>
      </c>
      <c r="J68" s="42">
        <v>2.12</v>
      </c>
      <c r="K68" s="19">
        <v>4.497675695131829</v>
      </c>
      <c r="L68" s="42">
        <v>2.59</v>
      </c>
      <c r="M68" s="42">
        <v>0.09</v>
      </c>
      <c r="N68" s="42">
        <v>2.2</v>
      </c>
      <c r="O68" s="42">
        <v>4.77</v>
      </c>
      <c r="P68" s="42">
        <v>4.83</v>
      </c>
      <c r="Q68" s="42">
        <v>3.11</v>
      </c>
      <c r="R68" s="42">
        <v>0.14</v>
      </c>
      <c r="S68" s="42">
        <v>0</v>
      </c>
      <c r="T68" s="42"/>
      <c r="U68" s="19">
        <v>99.99</v>
      </c>
      <c r="V68" s="42">
        <v>136</v>
      </c>
      <c r="W68" s="42">
        <v>565</v>
      </c>
      <c r="X68" s="42"/>
      <c r="Y68" s="42"/>
      <c r="Z68" s="42">
        <v>284</v>
      </c>
      <c r="AA68" s="42">
        <v>28</v>
      </c>
      <c r="AB68" s="42">
        <v>54.9</v>
      </c>
      <c r="AC68" s="42"/>
      <c r="AD68" s="42">
        <v>23.5</v>
      </c>
      <c r="AE68" s="42">
        <v>7.6</v>
      </c>
      <c r="AF68" s="42">
        <v>0.9</v>
      </c>
      <c r="AG68" s="42"/>
      <c r="AH68" s="42">
        <v>0.6</v>
      </c>
      <c r="AI68" s="42"/>
      <c r="AJ68" s="42"/>
      <c r="AK68" s="42"/>
      <c r="AL68" s="42"/>
      <c r="AM68" s="42">
        <v>2.75</v>
      </c>
      <c r="AN68" s="42">
        <v>0.4</v>
      </c>
      <c r="AO68" s="42"/>
      <c r="AP68" s="42">
        <v>11.7</v>
      </c>
      <c r="AQ68" s="42"/>
      <c r="AR68" s="42">
        <v>31.5</v>
      </c>
      <c r="AS68" s="42">
        <v>9.46</v>
      </c>
      <c r="AT68" s="42"/>
      <c r="AU68" s="42"/>
      <c r="AV68" s="42"/>
      <c r="AW68" s="42"/>
      <c r="AX68" s="42"/>
      <c r="AY68" s="42">
        <v>15.1</v>
      </c>
      <c r="AZ68" s="42">
        <v>3.6</v>
      </c>
      <c r="BA68" s="42">
        <v>0.6</v>
      </c>
      <c r="BB68" s="42">
        <v>6.9</v>
      </c>
      <c r="BC68" s="137"/>
      <c r="BD68" s="137"/>
      <c r="BE68" s="137">
        <v>1.98943661971831</v>
      </c>
      <c r="BF68" s="139"/>
      <c r="BG68" s="42"/>
      <c r="BH68" s="42">
        <v>0.053169014084507</v>
      </c>
      <c r="BI68" s="137"/>
      <c r="BJ68" s="42"/>
      <c r="BK68" s="137">
        <v>0.446317471815658</v>
      </c>
      <c r="BL68" s="139">
        <v>1.306196803186066</v>
      </c>
      <c r="BM68" s="139">
        <v>23.90625</v>
      </c>
      <c r="BN68" s="137">
        <v>2.04439804324174</v>
      </c>
      <c r="BO68" s="137">
        <v>52.15166901240104</v>
      </c>
      <c r="BP68" s="42"/>
      <c r="BQ68" s="42"/>
      <c r="BR68" s="42"/>
      <c r="BS68" s="42"/>
      <c r="BT68" s="42"/>
      <c r="BU68" s="42"/>
      <c r="BV68" s="137"/>
      <c r="BW68" s="140">
        <v>11.2</v>
      </c>
      <c r="BX68" s="140">
        <v>7.32</v>
      </c>
      <c r="BY68" s="141"/>
      <c r="BZ68" s="140">
        <v>3.1756756756756745</v>
      </c>
      <c r="CA68" s="140">
        <v>2.8897338403041823</v>
      </c>
      <c r="CB68" s="140">
        <v>0.882352941176471</v>
      </c>
      <c r="CC68" s="141"/>
      <c r="CD68" s="140">
        <v>0.895522388059701</v>
      </c>
      <c r="CE68" s="141"/>
      <c r="CF68" s="141"/>
      <c r="CG68" s="141"/>
      <c r="CH68" s="140"/>
      <c r="CI68" s="140">
        <v>0.901639344262295</v>
      </c>
      <c r="CJ68" s="140">
        <v>0.879120879120879</v>
      </c>
      <c r="CK68" s="141"/>
      <c r="CL68" s="140">
        <v>0.402417392620675</v>
      </c>
      <c r="CM68" s="140">
        <v>0.446317471815658</v>
      </c>
      <c r="CN68" s="42"/>
      <c r="CO68" s="42"/>
      <c r="CQ68" s="42"/>
      <c r="CR68" s="42"/>
      <c r="CS68" s="42"/>
      <c r="CT68" s="42"/>
      <c r="CU68" s="42"/>
      <c r="CV68" s="42"/>
      <c r="CW68" s="42"/>
      <c r="CX68" s="42"/>
      <c r="CY68" s="42"/>
    </row>
    <row r="69" spans="1:103" ht="13.5">
      <c r="A69" s="42" t="s">
        <v>849</v>
      </c>
      <c r="B69" s="28">
        <v>-35.5</v>
      </c>
      <c r="C69" s="28">
        <v>-70.5</v>
      </c>
      <c r="D69" s="42">
        <v>0.06</v>
      </c>
      <c r="E69" s="42">
        <v>0.14</v>
      </c>
      <c r="F69" s="42" t="s">
        <v>854</v>
      </c>
      <c r="G69" s="42">
        <v>69.8</v>
      </c>
      <c r="H69" s="42">
        <v>0.65</v>
      </c>
      <c r="I69" s="42">
        <v>15</v>
      </c>
      <c r="J69" s="42">
        <v>1.21</v>
      </c>
      <c r="K69" s="19">
        <v>2.568814901466751</v>
      </c>
      <c r="L69" s="42">
        <v>1.48</v>
      </c>
      <c r="M69" s="42">
        <v>0.06</v>
      </c>
      <c r="N69" s="42">
        <v>0.56</v>
      </c>
      <c r="O69" s="42">
        <v>1.65</v>
      </c>
      <c r="P69" s="42">
        <v>5.04</v>
      </c>
      <c r="Q69" s="42">
        <v>4.47</v>
      </c>
      <c r="R69" s="42">
        <v>0.12</v>
      </c>
      <c r="S69" s="42">
        <v>0</v>
      </c>
      <c r="T69" s="42"/>
      <c r="U69" s="19">
        <v>100.04</v>
      </c>
      <c r="V69" s="42">
        <v>149</v>
      </c>
      <c r="W69" s="42">
        <v>597</v>
      </c>
      <c r="X69" s="42">
        <v>12</v>
      </c>
      <c r="Y69" s="42">
        <v>143</v>
      </c>
      <c r="Z69" s="42">
        <v>344</v>
      </c>
      <c r="AA69" s="42"/>
      <c r="AB69" s="42"/>
      <c r="AC69" s="42"/>
      <c r="AD69" s="42"/>
      <c r="AE69" s="42"/>
      <c r="AF69" s="42"/>
      <c r="AG69" s="42"/>
      <c r="AH69" s="42"/>
      <c r="AI69" s="42"/>
      <c r="AJ69" s="42"/>
      <c r="AK69" s="42"/>
      <c r="AL69" s="42"/>
      <c r="AM69" s="42"/>
      <c r="AN69" s="42"/>
      <c r="AO69" s="42">
        <v>35</v>
      </c>
      <c r="AP69" s="42"/>
      <c r="AQ69" s="42"/>
      <c r="AR69" s="42"/>
      <c r="AS69" s="42"/>
      <c r="AT69" s="42"/>
      <c r="AU69" s="42"/>
      <c r="AV69" s="42"/>
      <c r="AW69" s="42"/>
      <c r="AX69" s="42"/>
      <c r="AY69" s="42"/>
      <c r="AZ69" s="42"/>
      <c r="BA69" s="42"/>
      <c r="BB69" s="42"/>
      <c r="BC69" s="137">
        <v>4.085714285714285</v>
      </c>
      <c r="BD69" s="137">
        <v>0.415697674418605</v>
      </c>
      <c r="BE69" s="137">
        <v>1.73546511627907</v>
      </c>
      <c r="BF69" s="138">
        <v>0.0348837209302326</v>
      </c>
      <c r="BG69" s="42">
        <v>0.342857142857143</v>
      </c>
      <c r="BH69" s="42"/>
      <c r="BI69" s="137"/>
      <c r="BJ69" s="42"/>
      <c r="BK69" s="137"/>
      <c r="BL69" s="139">
        <v>1.0753139361130273</v>
      </c>
      <c r="BM69" s="139">
        <v>23.076923076923077</v>
      </c>
      <c r="BN69" s="137">
        <v>4.587169466904911</v>
      </c>
      <c r="BO69" s="137">
        <v>32.6943958608128</v>
      </c>
      <c r="BP69" s="42"/>
      <c r="BQ69" s="42"/>
      <c r="BR69" s="42"/>
      <c r="BS69" s="42"/>
      <c r="BT69" s="42"/>
      <c r="BU69" s="42"/>
      <c r="BV69" s="137"/>
      <c r="BW69" s="141"/>
      <c r="BX69" s="141"/>
      <c r="BY69" s="141"/>
      <c r="BZ69" s="141"/>
      <c r="CA69" s="141"/>
      <c r="CB69" s="141"/>
      <c r="CC69" s="141"/>
      <c r="CD69" s="141"/>
      <c r="CE69" s="141"/>
      <c r="CF69" s="141"/>
      <c r="CG69" s="141"/>
      <c r="CH69" s="140"/>
      <c r="CI69" s="141"/>
      <c r="CJ69" s="141"/>
      <c r="CK69" s="140">
        <v>1.25</v>
      </c>
      <c r="CL69" s="141"/>
      <c r="CM69" s="140"/>
      <c r="CN69" s="42"/>
      <c r="CO69" s="42"/>
      <c r="CQ69" s="42"/>
      <c r="CR69" s="42"/>
      <c r="CS69" s="42"/>
      <c r="CT69" s="42"/>
      <c r="CU69" s="42"/>
      <c r="CV69" s="42"/>
      <c r="CW69" s="42"/>
      <c r="CX69" s="42"/>
      <c r="CY69" s="42"/>
    </row>
    <row r="70" spans="1:103" ht="13.5">
      <c r="A70" s="42" t="s">
        <v>849</v>
      </c>
      <c r="B70" s="28">
        <v>-35.5</v>
      </c>
      <c r="C70" s="28">
        <v>-70.5</v>
      </c>
      <c r="D70" s="42">
        <v>0.12</v>
      </c>
      <c r="E70" s="42">
        <v>0.14</v>
      </c>
      <c r="F70" s="42" t="s">
        <v>855</v>
      </c>
      <c r="G70" s="42">
        <v>57.5</v>
      </c>
      <c r="H70" s="42">
        <v>1</v>
      </c>
      <c r="I70" s="42">
        <v>17.8</v>
      </c>
      <c r="J70" s="42">
        <v>3.07</v>
      </c>
      <c r="K70" s="19">
        <v>6.512530369837127</v>
      </c>
      <c r="L70" s="42">
        <v>3.75</v>
      </c>
      <c r="M70" s="42">
        <v>0.11</v>
      </c>
      <c r="N70" s="42">
        <v>3.53</v>
      </c>
      <c r="O70" s="42">
        <v>7.02</v>
      </c>
      <c r="P70" s="42">
        <v>4.09</v>
      </c>
      <c r="Q70" s="42">
        <v>1.99</v>
      </c>
      <c r="R70" s="42">
        <v>0.21</v>
      </c>
      <c r="S70" s="42">
        <v>0.11</v>
      </c>
      <c r="T70" s="42"/>
      <c r="U70" s="19">
        <v>100.18</v>
      </c>
      <c r="V70" s="42">
        <v>61</v>
      </c>
      <c r="W70" s="42">
        <v>369</v>
      </c>
      <c r="X70" s="42">
        <v>7</v>
      </c>
      <c r="Y70" s="42">
        <v>553</v>
      </c>
      <c r="Z70" s="42">
        <v>185</v>
      </c>
      <c r="AA70" s="42">
        <v>21</v>
      </c>
      <c r="AB70" s="42">
        <v>44</v>
      </c>
      <c r="AC70" s="42"/>
      <c r="AD70" s="42">
        <v>27.3</v>
      </c>
      <c r="AE70" s="42">
        <v>4.66</v>
      </c>
      <c r="AF70" s="42">
        <v>1.27</v>
      </c>
      <c r="AG70" s="42"/>
      <c r="AH70" s="42">
        <v>0.66</v>
      </c>
      <c r="AI70" s="42"/>
      <c r="AJ70" s="42"/>
      <c r="AK70" s="42"/>
      <c r="AL70" s="42"/>
      <c r="AM70" s="42">
        <v>2.3</v>
      </c>
      <c r="AN70" s="42">
        <v>0.32</v>
      </c>
      <c r="AO70" s="42">
        <v>21</v>
      </c>
      <c r="AP70" s="42">
        <v>19</v>
      </c>
      <c r="AQ70" s="42"/>
      <c r="AR70" s="42">
        <v>24.6</v>
      </c>
      <c r="AS70" s="42">
        <v>20.6</v>
      </c>
      <c r="AT70" s="42"/>
      <c r="AU70" s="42"/>
      <c r="AV70" s="42"/>
      <c r="AW70" s="42"/>
      <c r="AX70" s="42"/>
      <c r="AY70" s="42">
        <v>7.6</v>
      </c>
      <c r="AZ70" s="42">
        <v>2.2</v>
      </c>
      <c r="BA70" s="42">
        <v>0.42</v>
      </c>
      <c r="BB70" s="42">
        <v>4.9</v>
      </c>
      <c r="BC70" s="137">
        <v>26.33333333333332</v>
      </c>
      <c r="BD70" s="137">
        <v>2.9891891891891884</v>
      </c>
      <c r="BE70" s="137">
        <v>1.994594594594595</v>
      </c>
      <c r="BF70" s="138">
        <v>0.0378378378378378</v>
      </c>
      <c r="BG70" s="42">
        <v>0.333333333333333</v>
      </c>
      <c r="BH70" s="42">
        <v>0.0410810810810811</v>
      </c>
      <c r="BI70" s="137"/>
      <c r="BJ70" s="42"/>
      <c r="BK70" s="137">
        <v>1.1997392080392268</v>
      </c>
      <c r="BL70" s="139">
        <v>1.216067107293981</v>
      </c>
      <c r="BM70" s="139">
        <v>17.8</v>
      </c>
      <c r="BN70" s="137">
        <v>1.844909453211651</v>
      </c>
      <c r="BO70" s="137">
        <v>54.70585925566461</v>
      </c>
      <c r="BP70" s="42"/>
      <c r="BQ70" s="42"/>
      <c r="BR70" s="42"/>
      <c r="BS70" s="42"/>
      <c r="BT70" s="42"/>
      <c r="BU70" s="42"/>
      <c r="BV70" s="137"/>
      <c r="BW70" s="140">
        <v>8.4</v>
      </c>
      <c r="BX70" s="140">
        <v>5.866666666666666</v>
      </c>
      <c r="BY70" s="141"/>
      <c r="BZ70" s="140">
        <v>3.6891891891891886</v>
      </c>
      <c r="CA70" s="140">
        <v>1.7718631178707218</v>
      </c>
      <c r="CB70" s="140">
        <v>1.2450980392156858</v>
      </c>
      <c r="CC70" s="141"/>
      <c r="CD70" s="140">
        <v>0.985074626865672</v>
      </c>
      <c r="CE70" s="141"/>
      <c r="CF70" s="141"/>
      <c r="CG70" s="141"/>
      <c r="CH70" s="140"/>
      <c r="CI70" s="140">
        <v>0.754098360655738</v>
      </c>
      <c r="CJ70" s="140">
        <v>0.703296703296703</v>
      </c>
      <c r="CK70" s="140">
        <v>0.75</v>
      </c>
      <c r="CL70" s="140">
        <v>0.904721369996794</v>
      </c>
      <c r="CM70" s="140">
        <v>1.1997392080392268</v>
      </c>
      <c r="CN70" s="42"/>
      <c r="CO70" s="42"/>
      <c r="CQ70" s="42"/>
      <c r="CR70" s="42"/>
      <c r="CS70" s="42"/>
      <c r="CT70" s="42"/>
      <c r="CU70" s="42"/>
      <c r="CV70" s="42"/>
      <c r="CW70" s="42"/>
      <c r="CX70" s="42"/>
      <c r="CY70" s="42"/>
    </row>
    <row r="71" spans="1:103" ht="13.5">
      <c r="A71" s="42" t="s">
        <v>849</v>
      </c>
      <c r="B71" s="28">
        <v>-35.5</v>
      </c>
      <c r="C71" s="28">
        <v>-70.5</v>
      </c>
      <c r="D71" s="42">
        <v>0.12</v>
      </c>
      <c r="E71" s="42">
        <v>0.14</v>
      </c>
      <c r="F71" s="42" t="s">
        <v>856</v>
      </c>
      <c r="G71" s="42">
        <v>68.6</v>
      </c>
      <c r="H71" s="42">
        <v>0.68</v>
      </c>
      <c r="I71" s="42">
        <v>16.4</v>
      </c>
      <c r="J71" s="42">
        <v>1.22</v>
      </c>
      <c r="K71" s="19">
        <v>2.5878133717268064</v>
      </c>
      <c r="L71" s="42">
        <v>1.49</v>
      </c>
      <c r="M71" s="42">
        <v>0.1</v>
      </c>
      <c r="N71" s="42">
        <v>0.59</v>
      </c>
      <c r="O71" s="42">
        <v>1.63</v>
      </c>
      <c r="P71" s="42">
        <v>4.89</v>
      </c>
      <c r="Q71" s="42">
        <v>4.27</v>
      </c>
      <c r="R71" s="42">
        <v>0.13</v>
      </c>
      <c r="S71" s="42">
        <v>0</v>
      </c>
      <c r="T71" s="42"/>
      <c r="U71" s="19">
        <v>100</v>
      </c>
      <c r="V71" s="42">
        <v>151</v>
      </c>
      <c r="W71" s="42">
        <v>653</v>
      </c>
      <c r="X71" s="42">
        <v>13</v>
      </c>
      <c r="Y71" s="42">
        <v>182</v>
      </c>
      <c r="Z71" s="42">
        <v>353</v>
      </c>
      <c r="AA71" s="42"/>
      <c r="AB71" s="42"/>
      <c r="AC71" s="42"/>
      <c r="AD71" s="42"/>
      <c r="AE71" s="42"/>
      <c r="AF71" s="42"/>
      <c r="AG71" s="42"/>
      <c r="AH71" s="42"/>
      <c r="AI71" s="42"/>
      <c r="AJ71" s="42"/>
      <c r="AK71" s="42"/>
      <c r="AL71" s="42"/>
      <c r="AM71" s="42"/>
      <c r="AN71" s="42"/>
      <c r="AO71" s="42">
        <v>35</v>
      </c>
      <c r="AP71" s="42"/>
      <c r="AQ71" s="42"/>
      <c r="AR71" s="42"/>
      <c r="AS71" s="42"/>
      <c r="AT71" s="42"/>
      <c r="AU71" s="42"/>
      <c r="AV71" s="42"/>
      <c r="AW71" s="42"/>
      <c r="AX71" s="42"/>
      <c r="AY71" s="42"/>
      <c r="AZ71" s="42"/>
      <c r="BA71" s="42"/>
      <c r="BB71" s="42"/>
      <c r="BC71" s="137">
        <v>5.2</v>
      </c>
      <c r="BD71" s="137">
        <v>0.515580736543909</v>
      </c>
      <c r="BE71" s="137">
        <v>1.84985835694051</v>
      </c>
      <c r="BF71" s="138">
        <v>0.0368271954674221</v>
      </c>
      <c r="BG71" s="42">
        <v>0.371428571428571</v>
      </c>
      <c r="BH71" s="42"/>
      <c r="BI71" s="137"/>
      <c r="BJ71" s="42"/>
      <c r="BK71" s="137"/>
      <c r="BL71" s="139">
        <v>0.953054596195357</v>
      </c>
      <c r="BM71" s="139">
        <v>24.11764705882353</v>
      </c>
      <c r="BN71" s="137">
        <v>4.386124358858993</v>
      </c>
      <c r="BO71" s="137">
        <v>33.688145670247</v>
      </c>
      <c r="BP71" s="42"/>
      <c r="BQ71" s="42"/>
      <c r="BR71" s="42"/>
      <c r="BS71" s="42"/>
      <c r="BT71" s="42"/>
      <c r="BU71" s="42"/>
      <c r="BV71" s="137"/>
      <c r="BW71" s="141"/>
      <c r="BX71" s="141"/>
      <c r="BY71" s="141"/>
      <c r="BZ71" s="141"/>
      <c r="CA71" s="141"/>
      <c r="CB71" s="141"/>
      <c r="CC71" s="141"/>
      <c r="CD71" s="141"/>
      <c r="CE71" s="141"/>
      <c r="CF71" s="141"/>
      <c r="CG71" s="141"/>
      <c r="CH71" s="140"/>
      <c r="CI71" s="141"/>
      <c r="CJ71" s="141"/>
      <c r="CK71" s="140">
        <v>1.25</v>
      </c>
      <c r="CL71" s="141"/>
      <c r="CM71" s="140"/>
      <c r="CN71" s="42"/>
      <c r="CO71" s="42"/>
      <c r="CQ71" s="42"/>
      <c r="CR71" s="42"/>
      <c r="CS71" s="42"/>
      <c r="CT71" s="42"/>
      <c r="CU71" s="42"/>
      <c r="CV71" s="42"/>
      <c r="CW71" s="42"/>
      <c r="CX71" s="42"/>
      <c r="CY71" s="42"/>
    </row>
    <row r="72" spans="1:103" ht="13.5">
      <c r="A72" s="42" t="s">
        <v>849</v>
      </c>
      <c r="B72" s="28">
        <v>-35.5</v>
      </c>
      <c r="C72" s="28">
        <v>-70.5</v>
      </c>
      <c r="D72" s="42">
        <v>0.27</v>
      </c>
      <c r="E72" s="42">
        <v>0.29</v>
      </c>
      <c r="F72" s="42" t="s">
        <v>857</v>
      </c>
      <c r="G72" s="42">
        <v>66.7</v>
      </c>
      <c r="H72" s="42">
        <v>0.72</v>
      </c>
      <c r="I72" s="42">
        <v>16.3</v>
      </c>
      <c r="J72" s="42">
        <v>1.56</v>
      </c>
      <c r="K72" s="19">
        <v>3.313761360568703</v>
      </c>
      <c r="L72" s="42">
        <v>1.91</v>
      </c>
      <c r="M72" s="42">
        <v>0.08</v>
      </c>
      <c r="N72" s="42">
        <v>1.13</v>
      </c>
      <c r="O72" s="42">
        <v>2.9</v>
      </c>
      <c r="P72" s="42">
        <v>5.02</v>
      </c>
      <c r="Q72" s="42">
        <v>3.58</v>
      </c>
      <c r="R72" s="42">
        <v>0.18</v>
      </c>
      <c r="S72" s="42">
        <v>0</v>
      </c>
      <c r="T72" s="42"/>
      <c r="U72" s="19">
        <v>100.08</v>
      </c>
      <c r="V72" s="42">
        <v>148</v>
      </c>
      <c r="W72" s="42"/>
      <c r="X72" s="42"/>
      <c r="Y72" s="42">
        <v>232</v>
      </c>
      <c r="Z72" s="42">
        <v>317</v>
      </c>
      <c r="AA72" s="42">
        <v>33.8</v>
      </c>
      <c r="AB72" s="42">
        <v>80</v>
      </c>
      <c r="AC72" s="42"/>
      <c r="AD72" s="42">
        <v>33.5</v>
      </c>
      <c r="AE72" s="42">
        <v>6.79</v>
      </c>
      <c r="AF72" s="42">
        <v>0.7</v>
      </c>
      <c r="AG72" s="42"/>
      <c r="AH72" s="42">
        <v>0.95</v>
      </c>
      <c r="AI72" s="42"/>
      <c r="AJ72" s="42"/>
      <c r="AK72" s="42"/>
      <c r="AL72" s="42"/>
      <c r="AM72" s="42">
        <v>4.1</v>
      </c>
      <c r="AN72" s="42">
        <v>0.6</v>
      </c>
      <c r="AO72" s="42">
        <v>39</v>
      </c>
      <c r="AP72" s="42">
        <v>5.2</v>
      </c>
      <c r="AQ72" s="42"/>
      <c r="AR72" s="42">
        <v>1.1</v>
      </c>
      <c r="AS72" s="42">
        <v>1.3</v>
      </c>
      <c r="AT72" s="42"/>
      <c r="AU72" s="42"/>
      <c r="AV72" s="42"/>
      <c r="AW72" s="42"/>
      <c r="AX72" s="42"/>
      <c r="AY72" s="42">
        <v>21.6</v>
      </c>
      <c r="AZ72" s="42">
        <v>6.1</v>
      </c>
      <c r="BA72" s="42">
        <v>0.9</v>
      </c>
      <c r="BB72" s="42">
        <v>9.6</v>
      </c>
      <c r="BC72" s="137">
        <v>5.948717948717948</v>
      </c>
      <c r="BD72" s="137">
        <v>0.73186119873817</v>
      </c>
      <c r="BE72" s="137"/>
      <c r="BF72" s="139"/>
      <c r="BG72" s="42"/>
      <c r="BH72" s="42">
        <v>0.0681388012618296</v>
      </c>
      <c r="BI72" s="137"/>
      <c r="BJ72" s="42"/>
      <c r="BK72" s="137">
        <v>0.248076933517263</v>
      </c>
      <c r="BL72" s="139">
        <v>1.067861937691909</v>
      </c>
      <c r="BM72" s="139">
        <v>22.638888888888893</v>
      </c>
      <c r="BN72" s="137">
        <v>2.9325321774944277</v>
      </c>
      <c r="BO72" s="137">
        <v>43.176761811357466</v>
      </c>
      <c r="BP72" s="42"/>
      <c r="BQ72" s="42"/>
      <c r="BR72" s="42"/>
      <c r="BS72" s="42"/>
      <c r="BT72" s="42"/>
      <c r="BU72" s="42"/>
      <c r="BV72" s="137"/>
      <c r="BW72" s="140">
        <v>13.52</v>
      </c>
      <c r="BX72" s="140">
        <v>10.666666666666671</v>
      </c>
      <c r="BY72" s="141"/>
      <c r="BZ72" s="140">
        <v>4.527027027027026</v>
      </c>
      <c r="CA72" s="140">
        <v>2.581749049429658</v>
      </c>
      <c r="CB72" s="140">
        <v>0.686274509803921</v>
      </c>
      <c r="CC72" s="141"/>
      <c r="CD72" s="140">
        <v>1.4179104477611937</v>
      </c>
      <c r="CE72" s="141"/>
      <c r="CF72" s="141"/>
      <c r="CG72" s="141"/>
      <c r="CH72" s="140"/>
      <c r="CI72" s="140">
        <v>1.344262295081967</v>
      </c>
      <c r="CJ72" s="140">
        <v>1.318681318681319</v>
      </c>
      <c r="CK72" s="140">
        <v>1.3928571428571432</v>
      </c>
      <c r="CL72" s="140">
        <v>0.333480468006812</v>
      </c>
      <c r="CM72" s="140">
        <v>0.248076933517263</v>
      </c>
      <c r="CN72" s="42"/>
      <c r="CO72" s="42"/>
      <c r="CQ72" s="42"/>
      <c r="CR72" s="42"/>
      <c r="CS72" s="42"/>
      <c r="CT72" s="42"/>
      <c r="CU72" s="42"/>
      <c r="CV72" s="42"/>
      <c r="CW72" s="42"/>
      <c r="CX72" s="42"/>
      <c r="CY72" s="42"/>
    </row>
    <row r="73" spans="1:103" ht="13.5">
      <c r="A73" s="42" t="s">
        <v>846</v>
      </c>
      <c r="B73" s="28">
        <v>-35.5</v>
      </c>
      <c r="C73" s="28">
        <v>-70.75</v>
      </c>
      <c r="D73" s="42">
        <v>0</v>
      </c>
      <c r="E73" s="42">
        <v>0.075</v>
      </c>
      <c r="F73" s="42" t="s">
        <v>858</v>
      </c>
      <c r="G73" s="42">
        <v>55</v>
      </c>
      <c r="H73" s="42">
        <v>1.09</v>
      </c>
      <c r="I73" s="42">
        <v>17.8</v>
      </c>
      <c r="J73" s="42"/>
      <c r="K73" s="19">
        <v>7.756681364168091</v>
      </c>
      <c r="L73" s="42"/>
      <c r="M73" s="42">
        <v>0.13</v>
      </c>
      <c r="N73" s="42">
        <v>3.51</v>
      </c>
      <c r="O73" s="42">
        <v>7.2</v>
      </c>
      <c r="P73" s="42">
        <v>4.39</v>
      </c>
      <c r="Q73" s="42">
        <v>1.36</v>
      </c>
      <c r="R73" s="42">
        <v>0.24</v>
      </c>
      <c r="S73" s="42">
        <v>0.64</v>
      </c>
      <c r="T73" s="42"/>
      <c r="U73" s="19">
        <v>99.11668136416809</v>
      </c>
      <c r="V73" s="42">
        <v>33</v>
      </c>
      <c r="W73" s="42">
        <v>338</v>
      </c>
      <c r="X73" s="42"/>
      <c r="Y73" s="42">
        <v>525</v>
      </c>
      <c r="Z73" s="42">
        <v>125</v>
      </c>
      <c r="AA73" s="42">
        <v>14</v>
      </c>
      <c r="AB73" s="42">
        <v>28</v>
      </c>
      <c r="AC73" s="42"/>
      <c r="AD73" s="42">
        <v>14</v>
      </c>
      <c r="AE73" s="42">
        <v>4.01</v>
      </c>
      <c r="AF73" s="42">
        <v>1.1</v>
      </c>
      <c r="AG73" s="42">
        <v>4.2</v>
      </c>
      <c r="AH73" s="42">
        <v>0.52</v>
      </c>
      <c r="AI73" s="42"/>
      <c r="AJ73" s="42"/>
      <c r="AK73" s="42"/>
      <c r="AL73" s="42"/>
      <c r="AM73" s="42">
        <v>1.6</v>
      </c>
      <c r="AN73" s="42">
        <v>0.26</v>
      </c>
      <c r="AO73" s="42">
        <v>18</v>
      </c>
      <c r="AP73" s="42">
        <v>21.3</v>
      </c>
      <c r="AQ73" s="42"/>
      <c r="AR73" s="42">
        <v>21</v>
      </c>
      <c r="AS73" s="42">
        <v>22.5</v>
      </c>
      <c r="AT73" s="42"/>
      <c r="AU73" s="42"/>
      <c r="AV73" s="42">
        <v>92</v>
      </c>
      <c r="AW73" s="42"/>
      <c r="AX73" s="42">
        <v>1.6</v>
      </c>
      <c r="AY73" s="42">
        <v>3.66</v>
      </c>
      <c r="AZ73" s="42">
        <v>1</v>
      </c>
      <c r="BA73" s="42">
        <v>0.29</v>
      </c>
      <c r="BB73" s="42">
        <v>2.91</v>
      </c>
      <c r="BC73" s="137">
        <v>29.16666666666667</v>
      </c>
      <c r="BD73" s="137">
        <v>4.2</v>
      </c>
      <c r="BE73" s="137">
        <v>2.704</v>
      </c>
      <c r="BF73" s="139"/>
      <c r="BG73" s="42"/>
      <c r="BH73" s="42">
        <v>0.02928</v>
      </c>
      <c r="BI73" s="137"/>
      <c r="BJ73" s="42"/>
      <c r="BK73" s="137">
        <v>1.6239423285277392</v>
      </c>
      <c r="BL73" s="139">
        <v>1.2238684110539177</v>
      </c>
      <c r="BM73" s="139">
        <v>16.3302752293578</v>
      </c>
      <c r="BN73" s="137">
        <v>2.20988073053222</v>
      </c>
      <c r="BO73" s="137">
        <v>50.2071186303516</v>
      </c>
      <c r="BP73" s="42">
        <v>0.70403</v>
      </c>
      <c r="BQ73" s="42"/>
      <c r="BR73" s="42"/>
      <c r="BS73" s="42">
        <v>18.59</v>
      </c>
      <c r="BT73" s="42">
        <v>15.611</v>
      </c>
      <c r="BU73" s="42">
        <v>38.505</v>
      </c>
      <c r="BV73" s="137"/>
      <c r="BW73" s="140">
        <v>5.6</v>
      </c>
      <c r="BX73" s="140">
        <v>3.7333333333333334</v>
      </c>
      <c r="BY73" s="141"/>
      <c r="BZ73" s="140">
        <v>1.8918918918918919</v>
      </c>
      <c r="CA73" s="140">
        <v>1.524714828897338</v>
      </c>
      <c r="CB73" s="140">
        <v>1.07843137254902</v>
      </c>
      <c r="CC73" s="140">
        <v>1.141304347826087</v>
      </c>
      <c r="CD73" s="140">
        <v>0.776119402985075</v>
      </c>
      <c r="CE73" s="141"/>
      <c r="CF73" s="141"/>
      <c r="CG73" s="141"/>
      <c r="CH73" s="141"/>
      <c r="CI73" s="140">
        <v>0.524590163934426</v>
      </c>
      <c r="CJ73" s="140">
        <v>0.571428571428571</v>
      </c>
      <c r="CK73" s="140">
        <v>0.642857142857143</v>
      </c>
      <c r="CL73" s="140">
        <v>0.85190417234242</v>
      </c>
      <c r="CM73" s="140">
        <v>1.6239423285277392</v>
      </c>
      <c r="CN73" s="42"/>
      <c r="CO73" s="42"/>
      <c r="CQ73" s="42"/>
      <c r="CR73" s="42"/>
      <c r="CS73" s="42"/>
      <c r="CT73" s="42"/>
      <c r="CU73" s="42"/>
      <c r="CV73" s="42"/>
      <c r="CW73" s="42"/>
      <c r="CX73" s="42"/>
      <c r="CY73" s="42"/>
    </row>
    <row r="74" spans="1:103" ht="13.5">
      <c r="A74" s="42" t="s">
        <v>846</v>
      </c>
      <c r="B74" s="28">
        <v>-35.5</v>
      </c>
      <c r="C74" s="28">
        <v>-70.75</v>
      </c>
      <c r="D74" s="42">
        <v>0</v>
      </c>
      <c r="E74" s="42">
        <v>0.075</v>
      </c>
      <c r="F74" s="42" t="s">
        <v>859</v>
      </c>
      <c r="G74" s="42">
        <v>57.5</v>
      </c>
      <c r="H74" s="42">
        <v>1.05</v>
      </c>
      <c r="I74" s="42">
        <v>17.3</v>
      </c>
      <c r="J74" s="42"/>
      <c r="K74" s="19">
        <v>6.937820570503015</v>
      </c>
      <c r="L74" s="42"/>
      <c r="M74" s="42">
        <v>0.12</v>
      </c>
      <c r="N74" s="42">
        <v>2.78</v>
      </c>
      <c r="O74" s="42">
        <v>6.18</v>
      </c>
      <c r="P74" s="42">
        <v>4.49</v>
      </c>
      <c r="Q74" s="42">
        <v>1.86</v>
      </c>
      <c r="R74" s="42">
        <v>0.25</v>
      </c>
      <c r="S74" s="42">
        <v>0.64</v>
      </c>
      <c r="T74" s="42"/>
      <c r="U74" s="19">
        <v>99.10782057050301</v>
      </c>
      <c r="V74" s="42">
        <v>49</v>
      </c>
      <c r="W74" s="42">
        <v>400</v>
      </c>
      <c r="X74" s="42"/>
      <c r="Y74" s="42">
        <v>474</v>
      </c>
      <c r="Z74" s="42">
        <v>147</v>
      </c>
      <c r="AA74" s="42"/>
      <c r="AB74" s="42"/>
      <c r="AC74" s="42"/>
      <c r="AD74" s="42"/>
      <c r="AE74" s="42"/>
      <c r="AF74" s="42"/>
      <c r="AG74" s="42"/>
      <c r="AH74" s="42"/>
      <c r="AI74" s="42"/>
      <c r="AJ74" s="42"/>
      <c r="AK74" s="42"/>
      <c r="AL74" s="42"/>
      <c r="AM74" s="42"/>
      <c r="AN74" s="42"/>
      <c r="AO74" s="42">
        <v>19</v>
      </c>
      <c r="AP74" s="42"/>
      <c r="AQ74" s="42"/>
      <c r="AR74" s="42"/>
      <c r="AS74" s="42"/>
      <c r="AT74" s="42"/>
      <c r="AU74" s="42"/>
      <c r="AV74" s="42"/>
      <c r="AW74" s="42"/>
      <c r="AX74" s="42"/>
      <c r="AY74" s="42"/>
      <c r="AZ74" s="42"/>
      <c r="BA74" s="42"/>
      <c r="BB74" s="42"/>
      <c r="BC74" s="137">
        <v>24.947368421052634</v>
      </c>
      <c r="BD74" s="137">
        <v>3.2244897959183674</v>
      </c>
      <c r="BE74" s="137">
        <v>2.72108843537415</v>
      </c>
      <c r="BF74" s="139"/>
      <c r="BG74" s="42"/>
      <c r="BH74" s="42"/>
      <c r="BI74" s="137"/>
      <c r="BJ74" s="42"/>
      <c r="BK74" s="137"/>
      <c r="BL74" s="139">
        <v>1.192835453152415</v>
      </c>
      <c r="BM74" s="139">
        <v>16.47619047619047</v>
      </c>
      <c r="BN74" s="137">
        <v>2.4956189102528823</v>
      </c>
      <c r="BO74" s="137">
        <v>47.17019172901284</v>
      </c>
      <c r="BP74" s="42">
        <v>0.70396</v>
      </c>
      <c r="BQ74" s="42"/>
      <c r="BR74" s="42"/>
      <c r="BS74" s="42"/>
      <c r="BT74" s="42"/>
      <c r="BU74" s="42"/>
      <c r="BV74" s="137"/>
      <c r="BW74" s="141"/>
      <c r="BX74" s="141"/>
      <c r="BY74" s="141"/>
      <c r="BZ74" s="141"/>
      <c r="CA74" s="141"/>
      <c r="CB74" s="141"/>
      <c r="CC74" s="141"/>
      <c r="CD74" s="141"/>
      <c r="CE74" s="141"/>
      <c r="CF74" s="141"/>
      <c r="CG74" s="141"/>
      <c r="CH74" s="141"/>
      <c r="CI74" s="141"/>
      <c r="CJ74" s="141"/>
      <c r="CK74" s="140">
        <v>0.678571428571429</v>
      </c>
      <c r="CL74" s="141"/>
      <c r="CM74" s="140"/>
      <c r="CN74" s="42"/>
      <c r="CO74" s="42"/>
      <c r="CQ74" s="42"/>
      <c r="CR74" s="42"/>
      <c r="CS74" s="42"/>
      <c r="CT74" s="42"/>
      <c r="CU74" s="42"/>
      <c r="CV74" s="42"/>
      <c r="CW74" s="42"/>
      <c r="CX74" s="42"/>
      <c r="CY74" s="42"/>
    </row>
    <row r="75" spans="1:103" ht="13.5">
      <c r="A75" s="42" t="s">
        <v>846</v>
      </c>
      <c r="B75" s="28">
        <v>-35.5</v>
      </c>
      <c r="C75" s="28">
        <v>-70.75</v>
      </c>
      <c r="D75" s="42">
        <v>0</v>
      </c>
      <c r="E75" s="42">
        <v>0.075</v>
      </c>
      <c r="F75" s="42" t="s">
        <v>860</v>
      </c>
      <c r="G75" s="42">
        <v>64.7</v>
      </c>
      <c r="H75" s="42">
        <v>0.83</v>
      </c>
      <c r="I75" s="42">
        <v>16.1</v>
      </c>
      <c r="J75" s="42"/>
      <c r="K75" s="19">
        <v>4.292270314046612</v>
      </c>
      <c r="L75" s="42"/>
      <c r="M75" s="42">
        <v>0.11</v>
      </c>
      <c r="N75" s="42">
        <v>1.34</v>
      </c>
      <c r="O75" s="42">
        <v>3.28</v>
      </c>
      <c r="P75" s="42">
        <v>5.37</v>
      </c>
      <c r="Q75" s="42">
        <v>2.77</v>
      </c>
      <c r="R75" s="42">
        <v>0.25</v>
      </c>
      <c r="S75" s="42">
        <v>0.14</v>
      </c>
      <c r="T75" s="42"/>
      <c r="U75" s="19">
        <v>99.18227031404659</v>
      </c>
      <c r="V75" s="42">
        <v>81</v>
      </c>
      <c r="W75" s="42">
        <v>582</v>
      </c>
      <c r="X75" s="42"/>
      <c r="Y75" s="42">
        <v>320</v>
      </c>
      <c r="Z75" s="42">
        <v>220</v>
      </c>
      <c r="AA75" s="42">
        <v>23.9</v>
      </c>
      <c r="AB75" s="42">
        <v>49.9</v>
      </c>
      <c r="AC75" s="42"/>
      <c r="AD75" s="42">
        <v>22</v>
      </c>
      <c r="AE75" s="42">
        <v>5.72</v>
      </c>
      <c r="AF75" s="42">
        <v>1.34</v>
      </c>
      <c r="AG75" s="42">
        <v>5.2</v>
      </c>
      <c r="AH75" s="42">
        <v>0.81</v>
      </c>
      <c r="AI75" s="42"/>
      <c r="AJ75" s="42"/>
      <c r="AK75" s="42"/>
      <c r="AL75" s="42"/>
      <c r="AM75" s="42">
        <v>2.5</v>
      </c>
      <c r="AN75" s="42">
        <v>0.44</v>
      </c>
      <c r="AO75" s="42">
        <v>28</v>
      </c>
      <c r="AP75" s="42">
        <v>12.7</v>
      </c>
      <c r="AQ75" s="42"/>
      <c r="AR75" s="42"/>
      <c r="AS75" s="42">
        <v>6.6</v>
      </c>
      <c r="AT75" s="42"/>
      <c r="AU75" s="42"/>
      <c r="AV75" s="42">
        <v>79</v>
      </c>
      <c r="AW75" s="42"/>
      <c r="AX75" s="42">
        <v>4.04</v>
      </c>
      <c r="AY75" s="42">
        <v>9.6</v>
      </c>
      <c r="AZ75" s="42">
        <v>2.3</v>
      </c>
      <c r="BA75" s="42">
        <v>0.553</v>
      </c>
      <c r="BB75" s="42">
        <v>5.77</v>
      </c>
      <c r="BC75" s="137">
        <v>11.428571428571427</v>
      </c>
      <c r="BD75" s="137">
        <v>1.454545454545455</v>
      </c>
      <c r="BE75" s="137">
        <v>2.645454545454545</v>
      </c>
      <c r="BF75" s="139"/>
      <c r="BG75" s="42"/>
      <c r="BH75" s="42">
        <v>0.0436363636363636</v>
      </c>
      <c r="BI75" s="137"/>
      <c r="BJ75" s="42"/>
      <c r="BK75" s="137">
        <v>0.884550511609709</v>
      </c>
      <c r="BL75" s="139">
        <v>1.105345496930359</v>
      </c>
      <c r="BM75" s="139">
        <v>19.39759036144579</v>
      </c>
      <c r="BN75" s="137">
        <v>3.2031868015273233</v>
      </c>
      <c r="BO75" s="137">
        <v>41.025221069606495</v>
      </c>
      <c r="BP75" s="42">
        <v>0.70399</v>
      </c>
      <c r="BQ75" s="42"/>
      <c r="BR75" s="42"/>
      <c r="BS75" s="42"/>
      <c r="BT75" s="42"/>
      <c r="BU75" s="42"/>
      <c r="BV75" s="137"/>
      <c r="BW75" s="140">
        <v>9.56</v>
      </c>
      <c r="BX75" s="140">
        <v>6.653333333333333</v>
      </c>
      <c r="BY75" s="141"/>
      <c r="BZ75" s="140">
        <v>2.9729729729729732</v>
      </c>
      <c r="CA75" s="140">
        <v>2.1749049429657794</v>
      </c>
      <c r="CB75" s="140">
        <v>1.3137254901960778</v>
      </c>
      <c r="CC75" s="140">
        <v>1.41304347826087</v>
      </c>
      <c r="CD75" s="140">
        <v>1.2089552238805972</v>
      </c>
      <c r="CE75" s="141"/>
      <c r="CF75" s="141"/>
      <c r="CG75" s="141"/>
      <c r="CH75" s="140"/>
      <c r="CI75" s="140">
        <v>0.819672131147541</v>
      </c>
      <c r="CJ75" s="140">
        <v>0.967032967032967</v>
      </c>
      <c r="CK75" s="140">
        <v>1</v>
      </c>
      <c r="CL75" s="140">
        <v>0.725041402958778</v>
      </c>
      <c r="CM75" s="140">
        <v>0.884550511609709</v>
      </c>
      <c r="CN75" s="42"/>
      <c r="CO75" s="42"/>
      <c r="CQ75" s="42"/>
      <c r="CR75" s="42"/>
      <c r="CS75" s="42"/>
      <c r="CT75" s="42"/>
      <c r="CU75" s="42"/>
      <c r="CV75" s="42"/>
      <c r="CW75" s="42"/>
      <c r="CX75" s="42"/>
      <c r="CY75" s="42"/>
    </row>
    <row r="76" spans="1:103" ht="13.5">
      <c r="A76" s="42" t="s">
        <v>846</v>
      </c>
      <c r="B76" s="28">
        <v>-35.5</v>
      </c>
      <c r="C76" s="28">
        <v>-70.75</v>
      </c>
      <c r="D76" s="42">
        <v>0</v>
      </c>
      <c r="E76" s="42">
        <v>0.075</v>
      </c>
      <c r="F76" s="42" t="s">
        <v>861</v>
      </c>
      <c r="G76" s="42">
        <v>61.9</v>
      </c>
      <c r="H76" s="42">
        <v>0.92</v>
      </c>
      <c r="I76" s="42">
        <v>16.6</v>
      </c>
      <c r="J76" s="42"/>
      <c r="K76" s="19">
        <v>5.507063799154146</v>
      </c>
      <c r="L76" s="42"/>
      <c r="M76" s="42">
        <v>0.12</v>
      </c>
      <c r="N76" s="42">
        <v>1.93</v>
      </c>
      <c r="O76" s="42">
        <v>4.48</v>
      </c>
      <c r="P76" s="42">
        <v>5.08</v>
      </c>
      <c r="Q76" s="42">
        <v>2.31</v>
      </c>
      <c r="R76" s="42">
        <v>0.25</v>
      </c>
      <c r="S76" s="42">
        <v>0.24</v>
      </c>
      <c r="T76" s="42"/>
      <c r="U76" s="19">
        <v>99.33706379915417</v>
      </c>
      <c r="V76" s="42">
        <v>61</v>
      </c>
      <c r="W76" s="42">
        <v>512</v>
      </c>
      <c r="X76" s="42"/>
      <c r="Y76" s="42">
        <v>383</v>
      </c>
      <c r="Z76" s="42">
        <v>190</v>
      </c>
      <c r="AA76" s="42">
        <v>21</v>
      </c>
      <c r="AB76" s="42">
        <v>41.3</v>
      </c>
      <c r="AC76" s="42"/>
      <c r="AD76" s="42">
        <v>22</v>
      </c>
      <c r="AE76" s="42">
        <v>5.22</v>
      </c>
      <c r="AF76" s="42">
        <v>1.2</v>
      </c>
      <c r="AG76" s="42">
        <v>5.1</v>
      </c>
      <c r="AH76" s="42">
        <v>0.69</v>
      </c>
      <c r="AI76" s="42"/>
      <c r="AJ76" s="42"/>
      <c r="AK76" s="42"/>
      <c r="AL76" s="42"/>
      <c r="AM76" s="42">
        <v>2.5</v>
      </c>
      <c r="AN76" s="42">
        <v>0.39</v>
      </c>
      <c r="AO76" s="42">
        <v>24</v>
      </c>
      <c r="AP76" s="42">
        <v>15.2</v>
      </c>
      <c r="AQ76" s="42"/>
      <c r="AR76" s="42"/>
      <c r="AS76" s="42">
        <v>10.5</v>
      </c>
      <c r="AT76" s="42"/>
      <c r="AU76" s="42"/>
      <c r="AV76" s="42">
        <v>80</v>
      </c>
      <c r="AW76" s="42"/>
      <c r="AX76" s="42">
        <v>3.2</v>
      </c>
      <c r="AY76" s="42">
        <v>7.57</v>
      </c>
      <c r="AZ76" s="42">
        <v>2</v>
      </c>
      <c r="BA76" s="42">
        <v>0.43</v>
      </c>
      <c r="BB76" s="42">
        <v>4.8</v>
      </c>
      <c r="BC76" s="137">
        <v>15.95833333333333</v>
      </c>
      <c r="BD76" s="137">
        <v>2.01578947368421</v>
      </c>
      <c r="BE76" s="137">
        <v>2.6947368421052635</v>
      </c>
      <c r="BF76" s="139"/>
      <c r="BG76" s="42"/>
      <c r="BH76" s="42">
        <v>0.0398421052631579</v>
      </c>
      <c r="BI76" s="137"/>
      <c r="BJ76" s="42"/>
      <c r="BK76" s="137">
        <v>0.894936638865294</v>
      </c>
      <c r="BL76" s="139">
        <v>1.1447510458036652</v>
      </c>
      <c r="BM76" s="139">
        <v>18.04347826086957</v>
      </c>
      <c r="BN76" s="137">
        <v>2.85340093220422</v>
      </c>
      <c r="BO76" s="137">
        <v>43.84910644227196</v>
      </c>
      <c r="BP76" s="42">
        <v>0.70393</v>
      </c>
      <c r="BQ76" s="42"/>
      <c r="BR76" s="42"/>
      <c r="BS76" s="42"/>
      <c r="BT76" s="42"/>
      <c r="BU76" s="42"/>
      <c r="BV76" s="137"/>
      <c r="BW76" s="140">
        <v>8.4</v>
      </c>
      <c r="BX76" s="140">
        <v>5.506666666666666</v>
      </c>
      <c r="BY76" s="141"/>
      <c r="BZ76" s="140">
        <v>2.9729729729729732</v>
      </c>
      <c r="CA76" s="140">
        <v>1.9847908745247154</v>
      </c>
      <c r="CB76" s="140">
        <v>1.1764705882352942</v>
      </c>
      <c r="CC76" s="140">
        <v>1.385869565217391</v>
      </c>
      <c r="CD76" s="140">
        <v>1.029850746268657</v>
      </c>
      <c r="CE76" s="141"/>
      <c r="CF76" s="141"/>
      <c r="CG76" s="141"/>
      <c r="CH76" s="140"/>
      <c r="CI76" s="140">
        <v>0.819672131147541</v>
      </c>
      <c r="CJ76" s="140">
        <v>0.857142857142857</v>
      </c>
      <c r="CK76" s="140">
        <v>0.857142857142857</v>
      </c>
      <c r="CL76" s="140">
        <v>0.733554622020733</v>
      </c>
      <c r="CM76" s="140">
        <v>0.894936638865294</v>
      </c>
      <c r="CN76" s="42"/>
      <c r="CO76" s="42"/>
      <c r="CQ76" s="42"/>
      <c r="CR76" s="42"/>
      <c r="CS76" s="42"/>
      <c r="CT76" s="42"/>
      <c r="CU76" s="42"/>
      <c r="CV76" s="42"/>
      <c r="CW76" s="42"/>
      <c r="CX76" s="42"/>
      <c r="CY76" s="42"/>
    </row>
    <row r="77" spans="1:103" ht="13.5">
      <c r="A77" s="42" t="s">
        <v>849</v>
      </c>
      <c r="B77" s="28">
        <v>-35.5</v>
      </c>
      <c r="C77" s="28">
        <v>-70.5</v>
      </c>
      <c r="D77" s="42">
        <v>0.78</v>
      </c>
      <c r="E77" s="42">
        <v>0.9</v>
      </c>
      <c r="F77" s="42" t="s">
        <v>862</v>
      </c>
      <c r="G77" s="42">
        <v>70.8</v>
      </c>
      <c r="H77" s="42">
        <v>0.58</v>
      </c>
      <c r="I77" s="42">
        <v>14.9</v>
      </c>
      <c r="J77" s="42">
        <v>1.02</v>
      </c>
      <c r="K77" s="19">
        <v>2.277843966525691</v>
      </c>
      <c r="L77" s="42">
        <v>1.36</v>
      </c>
      <c r="M77" s="42">
        <v>0.05</v>
      </c>
      <c r="N77" s="42">
        <v>0.49</v>
      </c>
      <c r="O77" s="42">
        <v>1.42</v>
      </c>
      <c r="P77" s="42">
        <v>4.72</v>
      </c>
      <c r="Q77" s="42">
        <v>4.59</v>
      </c>
      <c r="R77" s="42">
        <v>0.1</v>
      </c>
      <c r="S77" s="42">
        <v>0.19</v>
      </c>
      <c r="T77" s="42"/>
      <c r="U77" s="19">
        <v>100.22</v>
      </c>
      <c r="V77" s="42">
        <v>147</v>
      </c>
      <c r="W77" s="42">
        <v>720</v>
      </c>
      <c r="X77" s="42">
        <v>18</v>
      </c>
      <c r="Y77" s="42">
        <v>149</v>
      </c>
      <c r="Z77" s="42">
        <v>345</v>
      </c>
      <c r="AA77" s="42">
        <v>34.8</v>
      </c>
      <c r="AB77" s="42">
        <v>77</v>
      </c>
      <c r="AC77" s="42"/>
      <c r="AD77" s="42">
        <v>35.3</v>
      </c>
      <c r="AE77" s="42">
        <v>7.5</v>
      </c>
      <c r="AF77" s="42">
        <v>1.2</v>
      </c>
      <c r="AG77" s="42"/>
      <c r="AH77" s="42">
        <v>1</v>
      </c>
      <c r="AI77" s="42"/>
      <c r="AJ77" s="42"/>
      <c r="AK77" s="42"/>
      <c r="AL77" s="42"/>
      <c r="AM77" s="42">
        <v>3.9</v>
      </c>
      <c r="AN77" s="42">
        <v>0.57</v>
      </c>
      <c r="AO77" s="42">
        <v>41</v>
      </c>
      <c r="AP77" s="42">
        <v>7.2</v>
      </c>
      <c r="AQ77" s="42"/>
      <c r="AR77" s="42"/>
      <c r="AS77" s="42">
        <v>1.1</v>
      </c>
      <c r="AT77" s="42"/>
      <c r="AU77" s="42"/>
      <c r="AV77" s="42"/>
      <c r="AW77" s="42"/>
      <c r="AX77" s="42"/>
      <c r="AY77" s="42">
        <v>19.3</v>
      </c>
      <c r="AZ77" s="42">
        <v>5.8</v>
      </c>
      <c r="BA77" s="42">
        <v>0.9</v>
      </c>
      <c r="BB77" s="42">
        <v>8.8</v>
      </c>
      <c r="BC77" s="137">
        <v>3.634146341463415</v>
      </c>
      <c r="BD77" s="137">
        <v>0.431884057971014</v>
      </c>
      <c r="BE77" s="137">
        <v>2.08695652173913</v>
      </c>
      <c r="BF77" s="138">
        <v>0.0521739130434782</v>
      </c>
      <c r="BG77" s="42">
        <v>0.439024390243902</v>
      </c>
      <c r="BH77" s="42">
        <v>0.0559420289855072</v>
      </c>
      <c r="BI77" s="137"/>
      <c r="BJ77" s="42"/>
      <c r="BK77" s="137">
        <v>0.405914798908935</v>
      </c>
      <c r="BL77" s="139">
        <v>1.027851952343031</v>
      </c>
      <c r="BM77" s="139">
        <v>25.6896551724138</v>
      </c>
      <c r="BN77" s="137">
        <v>4.64866115617488</v>
      </c>
      <c r="BO77" s="137">
        <v>32.40205106438493</v>
      </c>
      <c r="BP77" s="42"/>
      <c r="BQ77" s="42"/>
      <c r="BR77" s="42"/>
      <c r="BS77" s="42"/>
      <c r="BT77" s="42"/>
      <c r="BU77" s="42"/>
      <c r="BV77" s="137"/>
      <c r="BW77" s="140">
        <v>13.92</v>
      </c>
      <c r="BX77" s="140">
        <v>10.266666666666671</v>
      </c>
      <c r="BY77" s="141"/>
      <c r="BZ77" s="140">
        <v>4.770270270270269</v>
      </c>
      <c r="CA77" s="140">
        <v>2.85171102661597</v>
      </c>
      <c r="CB77" s="140">
        <v>1.1764705882352942</v>
      </c>
      <c r="CC77" s="141"/>
      <c r="CD77" s="140">
        <v>1.492537313432836</v>
      </c>
      <c r="CE77" s="141"/>
      <c r="CF77" s="141"/>
      <c r="CG77" s="141"/>
      <c r="CH77" s="140"/>
      <c r="CI77" s="140">
        <v>1.2786885245901642</v>
      </c>
      <c r="CJ77" s="140">
        <v>1.2527472527472518</v>
      </c>
      <c r="CK77" s="140">
        <v>1.4642857142857142</v>
      </c>
      <c r="CL77" s="140">
        <v>0.519038595326179</v>
      </c>
      <c r="CM77" s="140">
        <v>0.405914798908935</v>
      </c>
      <c r="CN77" s="42"/>
      <c r="CO77" s="42"/>
      <c r="CQ77" s="42"/>
      <c r="CR77" s="42"/>
      <c r="CS77" s="42"/>
      <c r="CT77" s="42"/>
      <c r="CU77" s="42"/>
      <c r="CV77" s="42"/>
      <c r="CW77" s="42"/>
      <c r="CX77" s="42"/>
      <c r="CY77" s="42"/>
    </row>
    <row r="78" spans="1:103" ht="13.5">
      <c r="A78" s="42" t="s">
        <v>849</v>
      </c>
      <c r="B78" s="28">
        <v>-35.5</v>
      </c>
      <c r="C78" s="28">
        <v>-70.5</v>
      </c>
      <c r="D78" s="42">
        <v>0.78</v>
      </c>
      <c r="E78" s="42">
        <v>0.9</v>
      </c>
      <c r="F78" s="42" t="s">
        <v>862</v>
      </c>
      <c r="G78" s="42">
        <v>68.9</v>
      </c>
      <c r="H78" s="42">
        <v>0.78</v>
      </c>
      <c r="I78" s="42">
        <v>15.1</v>
      </c>
      <c r="J78" s="42">
        <v>1.46</v>
      </c>
      <c r="K78" s="19">
        <v>3.1037766579681465</v>
      </c>
      <c r="L78" s="42">
        <v>1.79</v>
      </c>
      <c r="M78" s="42">
        <v>0.14</v>
      </c>
      <c r="N78" s="42">
        <v>0.82</v>
      </c>
      <c r="O78" s="42">
        <v>2.21</v>
      </c>
      <c r="P78" s="42">
        <v>4.36</v>
      </c>
      <c r="Q78" s="42">
        <v>4.18</v>
      </c>
      <c r="R78" s="42">
        <v>0.15</v>
      </c>
      <c r="S78" s="42">
        <v>0</v>
      </c>
      <c r="T78" s="42"/>
      <c r="U78" s="19">
        <v>99.89</v>
      </c>
      <c r="V78" s="42">
        <v>131</v>
      </c>
      <c r="W78" s="42">
        <v>636</v>
      </c>
      <c r="X78" s="42">
        <v>14</v>
      </c>
      <c r="Y78" s="42">
        <v>206</v>
      </c>
      <c r="Z78" s="42">
        <v>309</v>
      </c>
      <c r="AA78" s="42">
        <v>37.2</v>
      </c>
      <c r="AB78" s="42">
        <v>80.5</v>
      </c>
      <c r="AC78" s="42"/>
      <c r="AD78" s="42">
        <v>36</v>
      </c>
      <c r="AE78" s="42">
        <v>7.66</v>
      </c>
      <c r="AF78" s="42">
        <v>1.46</v>
      </c>
      <c r="AG78" s="42"/>
      <c r="AH78" s="42">
        <v>1</v>
      </c>
      <c r="AI78" s="42"/>
      <c r="AJ78" s="42"/>
      <c r="AK78" s="42"/>
      <c r="AL78" s="42"/>
      <c r="AM78" s="42">
        <v>4.5</v>
      </c>
      <c r="AN78" s="42">
        <v>0.62</v>
      </c>
      <c r="AO78" s="42">
        <v>40</v>
      </c>
      <c r="AP78" s="42">
        <v>9.2</v>
      </c>
      <c r="AQ78" s="42"/>
      <c r="AR78" s="42">
        <v>0.5</v>
      </c>
      <c r="AS78" s="42">
        <v>1.2</v>
      </c>
      <c r="AT78" s="42"/>
      <c r="AU78" s="42"/>
      <c r="AV78" s="42"/>
      <c r="AW78" s="42"/>
      <c r="AX78" s="42"/>
      <c r="AY78" s="42">
        <v>15.8</v>
      </c>
      <c r="AZ78" s="42">
        <v>4.2</v>
      </c>
      <c r="BA78" s="42">
        <v>0.92</v>
      </c>
      <c r="BB78" s="42">
        <v>8.8</v>
      </c>
      <c r="BC78" s="137">
        <v>5.15</v>
      </c>
      <c r="BD78" s="137">
        <v>0.666666666666667</v>
      </c>
      <c r="BE78" s="137">
        <v>2.0582524271844655</v>
      </c>
      <c r="BF78" s="138">
        <v>0.0453074433656958</v>
      </c>
      <c r="BG78" s="42">
        <v>0.35</v>
      </c>
      <c r="BH78" s="42">
        <v>0.0511326860841424</v>
      </c>
      <c r="BI78" s="137"/>
      <c r="BJ78" s="42"/>
      <c r="BK78" s="137">
        <v>0.420941444515837</v>
      </c>
      <c r="BL78" s="139">
        <v>1.0407493939303778</v>
      </c>
      <c r="BM78" s="139">
        <v>19.35897435897436</v>
      </c>
      <c r="BN78" s="137">
        <v>3.7850934853270073</v>
      </c>
      <c r="BO78" s="137">
        <v>37.055251597443764</v>
      </c>
      <c r="BP78" s="42"/>
      <c r="BQ78" s="42"/>
      <c r="BR78" s="42"/>
      <c r="BS78" s="42"/>
      <c r="BT78" s="42"/>
      <c r="BU78" s="42"/>
      <c r="BV78" s="137"/>
      <c r="BW78" s="140">
        <v>14.88</v>
      </c>
      <c r="BX78" s="140">
        <v>10.733333333333329</v>
      </c>
      <c r="BY78" s="141"/>
      <c r="BZ78" s="140">
        <v>4.864864864864865</v>
      </c>
      <c r="CA78" s="140">
        <v>2.91254752851711</v>
      </c>
      <c r="CB78" s="140">
        <v>1.4313725490196079</v>
      </c>
      <c r="CC78" s="141"/>
      <c r="CD78" s="140">
        <v>1.492537313432836</v>
      </c>
      <c r="CE78" s="141"/>
      <c r="CF78" s="141"/>
      <c r="CG78" s="141"/>
      <c r="CH78" s="140"/>
      <c r="CI78" s="140">
        <v>1.4754098360655739</v>
      </c>
      <c r="CJ78" s="140">
        <v>1.3626373626373631</v>
      </c>
      <c r="CK78" s="140">
        <v>1.428571428571429</v>
      </c>
      <c r="CL78" s="140">
        <v>0.621061147646317</v>
      </c>
      <c r="CM78" s="140">
        <v>0.420941444515837</v>
      </c>
      <c r="CN78" s="42"/>
      <c r="CO78" s="42"/>
      <c r="CQ78" s="42"/>
      <c r="CR78" s="42"/>
      <c r="CS78" s="42"/>
      <c r="CT78" s="42"/>
      <c r="CU78" s="42"/>
      <c r="CV78" s="42"/>
      <c r="CW78" s="42"/>
      <c r="CX78" s="42"/>
      <c r="CY78" s="42"/>
    </row>
    <row r="79" spans="1:103" ht="13.5">
      <c r="A79" s="42" t="s">
        <v>849</v>
      </c>
      <c r="B79" s="28">
        <v>-35.5</v>
      </c>
      <c r="C79" s="28">
        <v>-70.5</v>
      </c>
      <c r="D79" s="42">
        <v>0.13</v>
      </c>
      <c r="E79" s="42">
        <v>0.17</v>
      </c>
      <c r="F79" s="42" t="s">
        <v>863</v>
      </c>
      <c r="G79" s="42">
        <v>65.9</v>
      </c>
      <c r="H79" s="42">
        <v>0.69</v>
      </c>
      <c r="I79" s="42">
        <v>16.5</v>
      </c>
      <c r="J79" s="42">
        <v>1.83</v>
      </c>
      <c r="K79" s="19">
        <v>3.89672005759021</v>
      </c>
      <c r="L79" s="42">
        <v>2.25</v>
      </c>
      <c r="M79" s="42">
        <v>0.07</v>
      </c>
      <c r="N79" s="42">
        <v>1.42</v>
      </c>
      <c r="O79" s="42">
        <v>3.21</v>
      </c>
      <c r="P79" s="42">
        <v>4.67</v>
      </c>
      <c r="Q79" s="42">
        <v>3.41</v>
      </c>
      <c r="R79" s="42">
        <v>0.15</v>
      </c>
      <c r="S79" s="42">
        <v>0.16</v>
      </c>
      <c r="T79" s="42"/>
      <c r="U79" s="19">
        <v>100.26</v>
      </c>
      <c r="V79" s="42">
        <v>112</v>
      </c>
      <c r="W79" s="42">
        <v>611</v>
      </c>
      <c r="X79" s="42">
        <v>15</v>
      </c>
      <c r="Y79" s="42">
        <v>256</v>
      </c>
      <c r="Z79" s="42">
        <v>291</v>
      </c>
      <c r="AA79" s="42">
        <v>29</v>
      </c>
      <c r="AB79" s="42">
        <v>60.6</v>
      </c>
      <c r="AC79" s="42"/>
      <c r="AD79" s="42">
        <v>27.3</v>
      </c>
      <c r="AE79" s="42">
        <v>5</v>
      </c>
      <c r="AF79" s="42">
        <v>1.01</v>
      </c>
      <c r="AG79" s="42"/>
      <c r="AH79" s="42">
        <v>0.8</v>
      </c>
      <c r="AI79" s="42"/>
      <c r="AJ79" s="42"/>
      <c r="AK79" s="42"/>
      <c r="AL79" s="42"/>
      <c r="AM79" s="42">
        <v>2.9</v>
      </c>
      <c r="AN79" s="42">
        <v>0.42</v>
      </c>
      <c r="AO79" s="42">
        <v>25</v>
      </c>
      <c r="AP79" s="42">
        <v>8.7</v>
      </c>
      <c r="AQ79" s="42"/>
      <c r="AR79" s="42">
        <v>7</v>
      </c>
      <c r="AS79" s="42">
        <v>4.6</v>
      </c>
      <c r="AT79" s="42"/>
      <c r="AU79" s="42"/>
      <c r="AV79" s="42"/>
      <c r="AW79" s="42"/>
      <c r="AX79" s="42"/>
      <c r="AY79" s="42">
        <v>15.2</v>
      </c>
      <c r="AZ79" s="42">
        <v>4</v>
      </c>
      <c r="BA79" s="42">
        <v>0.65</v>
      </c>
      <c r="BB79" s="42">
        <v>8.2</v>
      </c>
      <c r="BC79" s="137">
        <v>10.24</v>
      </c>
      <c r="BD79" s="137">
        <v>0.879725085910653</v>
      </c>
      <c r="BE79" s="137">
        <v>2.0996563573883162</v>
      </c>
      <c r="BF79" s="138">
        <v>0.0515463917525773</v>
      </c>
      <c r="BG79" s="42">
        <v>0.6</v>
      </c>
      <c r="BH79" s="42">
        <v>0.052233676975945</v>
      </c>
      <c r="BI79" s="137"/>
      <c r="BJ79" s="42"/>
      <c r="BK79" s="137">
        <v>0.678396474177624</v>
      </c>
      <c r="BL79" s="139">
        <v>1.0430294695418871</v>
      </c>
      <c r="BM79" s="139">
        <v>23.913043478260867</v>
      </c>
      <c r="BN79" s="137">
        <v>2.744169054640994</v>
      </c>
      <c r="BO79" s="137">
        <v>44.812361056754916</v>
      </c>
      <c r="BP79" s="42"/>
      <c r="BQ79" s="42"/>
      <c r="BR79" s="42"/>
      <c r="BS79" s="42"/>
      <c r="BT79" s="42"/>
      <c r="BU79" s="42"/>
      <c r="BV79" s="137"/>
      <c r="BW79" s="140">
        <v>11.6</v>
      </c>
      <c r="BX79" s="140">
        <v>8.08</v>
      </c>
      <c r="BY79" s="141"/>
      <c r="BZ79" s="140">
        <v>3.6891891891891886</v>
      </c>
      <c r="CA79" s="140">
        <v>1.901140684410646</v>
      </c>
      <c r="CB79" s="140">
        <v>0.990196078431373</v>
      </c>
      <c r="CC79" s="141"/>
      <c r="CD79" s="140">
        <v>1.1940298507462692</v>
      </c>
      <c r="CE79" s="141"/>
      <c r="CF79" s="141"/>
      <c r="CG79" s="141"/>
      <c r="CH79" s="140"/>
      <c r="CI79" s="140">
        <v>0.950819672131148</v>
      </c>
      <c r="CJ79" s="140">
        <v>0.923076923076923</v>
      </c>
      <c r="CK79" s="140">
        <v>0.892857142857143</v>
      </c>
      <c r="CL79" s="140">
        <v>0.645032713152495</v>
      </c>
      <c r="CM79" s="140">
        <v>0.678396474177624</v>
      </c>
      <c r="CN79" s="42"/>
      <c r="CO79" s="42"/>
      <c r="CQ79" s="42"/>
      <c r="CR79" s="42"/>
      <c r="CS79" s="42"/>
      <c r="CT79" s="42"/>
      <c r="CU79" s="42"/>
      <c r="CV79" s="42"/>
      <c r="CW79" s="42"/>
      <c r="CX79" s="42"/>
      <c r="CY79" s="42"/>
    </row>
    <row r="80" spans="1:103" ht="13.5">
      <c r="A80" s="42" t="s">
        <v>849</v>
      </c>
      <c r="B80" s="28">
        <v>-35.5</v>
      </c>
      <c r="C80" s="28">
        <v>-70.5</v>
      </c>
      <c r="D80" s="42">
        <v>0.13</v>
      </c>
      <c r="E80" s="42">
        <v>0.17</v>
      </c>
      <c r="F80" s="42" t="s">
        <v>864</v>
      </c>
      <c r="G80" s="42">
        <v>70.6</v>
      </c>
      <c r="H80" s="42">
        <v>0.5</v>
      </c>
      <c r="I80" s="42">
        <v>15</v>
      </c>
      <c r="J80" s="42">
        <v>0.99</v>
      </c>
      <c r="K80" s="19">
        <v>2.100848555745523</v>
      </c>
      <c r="L80" s="42">
        <v>1.21</v>
      </c>
      <c r="M80" s="42">
        <v>0.06</v>
      </c>
      <c r="N80" s="42">
        <v>0.6</v>
      </c>
      <c r="O80" s="42">
        <v>1.53</v>
      </c>
      <c r="P80" s="42">
        <v>4.99</v>
      </c>
      <c r="Q80" s="42">
        <v>4.46</v>
      </c>
      <c r="R80" s="42">
        <v>0.06</v>
      </c>
      <c r="S80" s="42">
        <v>0.26</v>
      </c>
      <c r="T80" s="42"/>
      <c r="U80" s="19">
        <v>100.26</v>
      </c>
      <c r="V80" s="42">
        <v>181</v>
      </c>
      <c r="W80" s="42">
        <v>760</v>
      </c>
      <c r="X80" s="42">
        <v>13</v>
      </c>
      <c r="Y80" s="42">
        <v>79</v>
      </c>
      <c r="Z80" s="42">
        <v>392</v>
      </c>
      <c r="AA80" s="42">
        <v>36.8</v>
      </c>
      <c r="AB80" s="42">
        <v>85</v>
      </c>
      <c r="AC80" s="42"/>
      <c r="AD80" s="42">
        <v>38.2</v>
      </c>
      <c r="AE80" s="42">
        <v>8</v>
      </c>
      <c r="AF80" s="42">
        <v>1.11</v>
      </c>
      <c r="AG80" s="42"/>
      <c r="AH80" s="42">
        <v>1.1</v>
      </c>
      <c r="AI80" s="42"/>
      <c r="AJ80" s="42"/>
      <c r="AK80" s="42"/>
      <c r="AL80" s="42"/>
      <c r="AM80" s="42">
        <v>4.2</v>
      </c>
      <c r="AN80" s="42">
        <v>0.64</v>
      </c>
      <c r="AO80" s="42">
        <v>43</v>
      </c>
      <c r="AP80" s="42">
        <v>7.9</v>
      </c>
      <c r="AQ80" s="42"/>
      <c r="AR80" s="42">
        <v>1</v>
      </c>
      <c r="AS80" s="42">
        <v>1.2</v>
      </c>
      <c r="AT80" s="42"/>
      <c r="AU80" s="42"/>
      <c r="AV80" s="42"/>
      <c r="AW80" s="42"/>
      <c r="AX80" s="42"/>
      <c r="AY80" s="42">
        <v>19.4</v>
      </c>
      <c r="AZ80" s="42">
        <v>5.9</v>
      </c>
      <c r="BA80" s="42">
        <v>0.86</v>
      </c>
      <c r="BB80" s="42">
        <v>9.6</v>
      </c>
      <c r="BC80" s="137">
        <v>1.8372093023255809</v>
      </c>
      <c r="BD80" s="137">
        <v>0.201530612244898</v>
      </c>
      <c r="BE80" s="137">
        <v>1.938775510204082</v>
      </c>
      <c r="BF80" s="138">
        <v>0.0331632653061224</v>
      </c>
      <c r="BG80" s="42">
        <v>0.302325581395349</v>
      </c>
      <c r="BH80" s="42">
        <v>0.0494897959183673</v>
      </c>
      <c r="BI80" s="137"/>
      <c r="BJ80" s="42"/>
      <c r="BK80" s="137">
        <v>0.325414397700506</v>
      </c>
      <c r="BL80" s="139">
        <v>1.054563343734557</v>
      </c>
      <c r="BM80" s="139">
        <v>30</v>
      </c>
      <c r="BN80" s="137">
        <v>3.5014142595758724</v>
      </c>
      <c r="BO80" s="137">
        <v>38.889875189496</v>
      </c>
      <c r="BP80" s="42"/>
      <c r="BQ80" s="42"/>
      <c r="BR80" s="42"/>
      <c r="BS80" s="42"/>
      <c r="BT80" s="42"/>
      <c r="BU80" s="42"/>
      <c r="BV80" s="137"/>
      <c r="BW80" s="140">
        <v>14.72</v>
      </c>
      <c r="BX80" s="140">
        <v>11.33333333333333</v>
      </c>
      <c r="BY80" s="141"/>
      <c r="BZ80" s="140">
        <v>5.162162162162162</v>
      </c>
      <c r="CA80" s="140">
        <v>3.041825095057034</v>
      </c>
      <c r="CB80" s="140">
        <v>1.088235294117647</v>
      </c>
      <c r="CC80" s="141"/>
      <c r="CD80" s="140">
        <v>1.641791044776119</v>
      </c>
      <c r="CE80" s="141"/>
      <c r="CF80" s="141"/>
      <c r="CG80" s="141"/>
      <c r="CH80" s="140"/>
      <c r="CI80" s="140">
        <v>1.377049180327869</v>
      </c>
      <c r="CJ80" s="140">
        <v>1.4065934065934058</v>
      </c>
      <c r="CK80" s="140">
        <v>1.5357142857142856</v>
      </c>
      <c r="CL80" s="140">
        <v>0.448111629620369</v>
      </c>
      <c r="CM80" s="140">
        <v>0.325414397700506</v>
      </c>
      <c r="CN80" s="42"/>
      <c r="CO80" s="42"/>
      <c r="CQ80" s="42"/>
      <c r="CR80" s="42"/>
      <c r="CS80" s="42"/>
      <c r="CT80" s="42"/>
      <c r="CU80" s="42"/>
      <c r="CV80" s="42"/>
      <c r="CW80" s="42"/>
      <c r="CX80" s="42"/>
      <c r="CY80" s="42"/>
    </row>
    <row r="81" spans="1:103" ht="13.5">
      <c r="A81" s="42" t="s">
        <v>849</v>
      </c>
      <c r="B81" s="28">
        <v>-35.5</v>
      </c>
      <c r="C81" s="28">
        <v>-70.5</v>
      </c>
      <c r="D81" s="42">
        <v>0.28</v>
      </c>
      <c r="E81" s="42">
        <v>0.32</v>
      </c>
      <c r="F81" s="42" t="s">
        <v>865</v>
      </c>
      <c r="G81" s="42">
        <v>56.5</v>
      </c>
      <c r="H81" s="42">
        <v>1.08</v>
      </c>
      <c r="I81" s="42">
        <v>17</v>
      </c>
      <c r="J81" s="42">
        <v>3.67</v>
      </c>
      <c r="K81" s="19">
        <v>7.792438585440475</v>
      </c>
      <c r="L81" s="42">
        <v>4.49</v>
      </c>
      <c r="M81" s="42">
        <v>0.14</v>
      </c>
      <c r="N81" s="42">
        <v>3.84</v>
      </c>
      <c r="O81" s="42">
        <v>7.21</v>
      </c>
      <c r="P81" s="42">
        <v>3.7</v>
      </c>
      <c r="Q81" s="42">
        <v>2.11</v>
      </c>
      <c r="R81" s="42">
        <v>0.27</v>
      </c>
      <c r="S81" s="42">
        <v>0</v>
      </c>
      <c r="T81" s="42"/>
      <c r="U81" s="19">
        <v>100.01</v>
      </c>
      <c r="V81" s="42">
        <v>71</v>
      </c>
      <c r="W81" s="42">
        <v>420</v>
      </c>
      <c r="X81" s="42">
        <v>10</v>
      </c>
      <c r="Y81" s="42">
        <v>414</v>
      </c>
      <c r="Z81" s="42">
        <v>194</v>
      </c>
      <c r="AA81" s="42">
        <v>23.5</v>
      </c>
      <c r="AB81" s="42">
        <v>52.1</v>
      </c>
      <c r="AC81" s="42"/>
      <c r="AD81" s="42">
        <v>26</v>
      </c>
      <c r="AE81" s="42">
        <v>6.05</v>
      </c>
      <c r="AF81" s="42">
        <v>1.37</v>
      </c>
      <c r="AG81" s="42"/>
      <c r="AH81" s="42">
        <v>0.8</v>
      </c>
      <c r="AI81" s="42"/>
      <c r="AJ81" s="42"/>
      <c r="AK81" s="42"/>
      <c r="AL81" s="42"/>
      <c r="AM81" s="42">
        <v>2.9</v>
      </c>
      <c r="AN81" s="42">
        <v>0.38</v>
      </c>
      <c r="AO81" s="42">
        <v>33</v>
      </c>
      <c r="AP81" s="42">
        <v>22.4</v>
      </c>
      <c r="AQ81" s="42"/>
      <c r="AR81" s="42">
        <v>42.5</v>
      </c>
      <c r="AS81" s="42">
        <v>23.5</v>
      </c>
      <c r="AT81" s="42"/>
      <c r="AU81" s="42"/>
      <c r="AV81" s="42"/>
      <c r="AW81" s="42"/>
      <c r="AX81" s="42"/>
      <c r="AY81" s="42">
        <v>6</v>
      </c>
      <c r="AZ81" s="42">
        <v>1.7</v>
      </c>
      <c r="BA81" s="42">
        <v>0.52</v>
      </c>
      <c r="BB81" s="42">
        <v>4.8</v>
      </c>
      <c r="BC81" s="137">
        <v>12.545454545454541</v>
      </c>
      <c r="BD81" s="137">
        <v>2.134020618556701</v>
      </c>
      <c r="BE81" s="137">
        <v>2.1649484536082464</v>
      </c>
      <c r="BF81" s="138">
        <v>0.0515463917525773</v>
      </c>
      <c r="BG81" s="42">
        <v>0.303030303030303</v>
      </c>
      <c r="BH81" s="42">
        <v>0.0309278350515464</v>
      </c>
      <c r="BI81" s="137"/>
      <c r="BJ81" s="42"/>
      <c r="BK81" s="137">
        <v>0.762368673772968</v>
      </c>
      <c r="BL81" s="139">
        <v>1.2635149136094548</v>
      </c>
      <c r="BM81" s="139">
        <v>15.740740740740739</v>
      </c>
      <c r="BN81" s="137">
        <v>2.029280881625124</v>
      </c>
      <c r="BO81" s="137">
        <v>52.3368426304369</v>
      </c>
      <c r="BP81" s="42"/>
      <c r="BQ81" s="42"/>
      <c r="BR81" s="42"/>
      <c r="BS81" s="42"/>
      <c r="BT81" s="42"/>
      <c r="BU81" s="42"/>
      <c r="BV81" s="137"/>
      <c r="BW81" s="140">
        <v>9.4</v>
      </c>
      <c r="BX81" s="140">
        <v>6.946666666666668</v>
      </c>
      <c r="BY81" s="141"/>
      <c r="BZ81" s="140">
        <v>3.513513513513513</v>
      </c>
      <c r="CA81" s="140">
        <v>2.3003802281368824</v>
      </c>
      <c r="CB81" s="140">
        <v>1.3431372549019611</v>
      </c>
      <c r="CC81" s="141"/>
      <c r="CD81" s="140">
        <v>1.1940298507462692</v>
      </c>
      <c r="CE81" s="141"/>
      <c r="CF81" s="141"/>
      <c r="CG81" s="141"/>
      <c r="CH81" s="140"/>
      <c r="CI81" s="140">
        <v>0.950819672131148</v>
      </c>
      <c r="CJ81" s="140">
        <v>0.835164835164835</v>
      </c>
      <c r="CK81" s="140">
        <v>1.1785714285714293</v>
      </c>
      <c r="CL81" s="140">
        <v>0.724875132439872</v>
      </c>
      <c r="CM81" s="140">
        <v>0.762368673772968</v>
      </c>
      <c r="CN81" s="42"/>
      <c r="CO81" s="42"/>
      <c r="CQ81" s="42"/>
      <c r="CR81" s="42"/>
      <c r="CS81" s="42"/>
      <c r="CT81" s="42"/>
      <c r="CU81" s="42"/>
      <c r="CV81" s="42"/>
      <c r="CW81" s="42"/>
      <c r="CX81" s="42"/>
      <c r="CY81" s="42"/>
    </row>
    <row r="82" spans="1:103" ht="13.5">
      <c r="A82" s="42" t="s">
        <v>849</v>
      </c>
      <c r="B82" s="28">
        <v>-35.5</v>
      </c>
      <c r="C82" s="28">
        <v>-70.5</v>
      </c>
      <c r="D82" s="42">
        <v>0.28</v>
      </c>
      <c r="E82" s="42">
        <v>0.32</v>
      </c>
      <c r="F82" s="42" t="s">
        <v>865</v>
      </c>
      <c r="G82" s="42">
        <v>52.6</v>
      </c>
      <c r="H82" s="42">
        <v>0.93</v>
      </c>
      <c r="I82" s="42">
        <v>20.2</v>
      </c>
      <c r="J82" s="42">
        <v>3.3</v>
      </c>
      <c r="K82" s="19">
        <v>7.00949518581841</v>
      </c>
      <c r="L82" s="42">
        <v>4.04</v>
      </c>
      <c r="M82" s="42">
        <v>0.12</v>
      </c>
      <c r="N82" s="42">
        <v>4</v>
      </c>
      <c r="O82" s="42">
        <v>9.74</v>
      </c>
      <c r="P82" s="42">
        <v>3.21</v>
      </c>
      <c r="Q82" s="42">
        <v>1.61</v>
      </c>
      <c r="R82" s="42">
        <v>0.22</v>
      </c>
      <c r="S82" s="42">
        <v>0</v>
      </c>
      <c r="T82" s="42"/>
      <c r="U82" s="19">
        <v>99.97</v>
      </c>
      <c r="V82" s="42">
        <v>52</v>
      </c>
      <c r="W82" s="42">
        <v>290</v>
      </c>
      <c r="X82" s="42">
        <v>10</v>
      </c>
      <c r="Y82" s="42">
        <v>562</v>
      </c>
      <c r="Z82" s="42">
        <v>135</v>
      </c>
      <c r="AA82" s="42"/>
      <c r="AB82" s="42"/>
      <c r="AC82" s="42"/>
      <c r="AD82" s="42"/>
      <c r="AE82" s="42"/>
      <c r="AF82" s="42"/>
      <c r="AG82" s="42"/>
      <c r="AH82" s="42"/>
      <c r="AI82" s="42"/>
      <c r="AJ82" s="42"/>
      <c r="AK82" s="42"/>
      <c r="AL82" s="42"/>
      <c r="AM82" s="42"/>
      <c r="AN82" s="42"/>
      <c r="AO82" s="42">
        <v>24</v>
      </c>
      <c r="AP82" s="42"/>
      <c r="AQ82" s="42"/>
      <c r="AR82" s="42"/>
      <c r="AS82" s="42"/>
      <c r="AT82" s="42"/>
      <c r="AU82" s="42"/>
      <c r="AV82" s="42"/>
      <c r="AW82" s="42"/>
      <c r="AX82" s="42"/>
      <c r="AY82" s="42"/>
      <c r="AZ82" s="42"/>
      <c r="BA82" s="42"/>
      <c r="BB82" s="42"/>
      <c r="BC82" s="137">
        <v>23.41666666666667</v>
      </c>
      <c r="BD82" s="137">
        <v>4.162962962962962</v>
      </c>
      <c r="BE82" s="137">
        <v>2.148148148148148</v>
      </c>
      <c r="BF82" s="138">
        <v>0.0740740740740741</v>
      </c>
      <c r="BG82" s="42">
        <v>0.416666666666667</v>
      </c>
      <c r="BH82" s="42"/>
      <c r="BI82" s="137"/>
      <c r="BJ82" s="42"/>
      <c r="BK82" s="137"/>
      <c r="BL82" s="139">
        <v>1.2243765114738612</v>
      </c>
      <c r="BM82" s="139">
        <v>21.720430107526877</v>
      </c>
      <c r="BN82" s="137">
        <v>1.752373796454603</v>
      </c>
      <c r="BO82" s="137">
        <v>55.977575339132244</v>
      </c>
      <c r="BP82" s="42"/>
      <c r="BQ82" s="42"/>
      <c r="BR82" s="42"/>
      <c r="BS82" s="42"/>
      <c r="BT82" s="42"/>
      <c r="BU82" s="42"/>
      <c r="BV82" s="137"/>
      <c r="BW82" s="141"/>
      <c r="BX82" s="141"/>
      <c r="BY82" s="141"/>
      <c r="BZ82" s="141"/>
      <c r="CA82" s="141"/>
      <c r="CB82" s="141"/>
      <c r="CC82" s="141"/>
      <c r="CD82" s="141"/>
      <c r="CE82" s="141"/>
      <c r="CF82" s="141"/>
      <c r="CG82" s="141"/>
      <c r="CH82" s="141"/>
      <c r="CI82" s="141"/>
      <c r="CJ82" s="141"/>
      <c r="CK82" s="140">
        <v>0.857142857142857</v>
      </c>
      <c r="CL82" s="141"/>
      <c r="CM82" s="140"/>
      <c r="CN82" s="42"/>
      <c r="CO82" s="42"/>
      <c r="CQ82" s="42"/>
      <c r="CR82" s="42"/>
      <c r="CS82" s="42"/>
      <c r="CT82" s="42"/>
      <c r="CU82" s="42"/>
      <c r="CV82" s="42"/>
      <c r="CW82" s="42"/>
      <c r="CX82" s="42"/>
      <c r="CY82" s="42"/>
    </row>
    <row r="83" spans="1:103" ht="13.5">
      <c r="A83" s="42" t="s">
        <v>849</v>
      </c>
      <c r="B83" s="28">
        <v>-35.5</v>
      </c>
      <c r="C83" s="28">
        <v>-70.5</v>
      </c>
      <c r="D83" s="42">
        <v>0.28</v>
      </c>
      <c r="E83" s="42">
        <v>0.32</v>
      </c>
      <c r="F83" s="42" t="s">
        <v>866</v>
      </c>
      <c r="G83" s="42">
        <v>64.1</v>
      </c>
      <c r="H83" s="42">
        <v>1.03</v>
      </c>
      <c r="I83" s="42">
        <v>16.9</v>
      </c>
      <c r="J83" s="42">
        <v>2.07</v>
      </c>
      <c r="K83" s="19">
        <v>4.4926833438315485</v>
      </c>
      <c r="L83" s="42">
        <v>2.63</v>
      </c>
      <c r="M83" s="42">
        <v>0.11</v>
      </c>
      <c r="N83" s="42">
        <v>1.51</v>
      </c>
      <c r="O83" s="42">
        <v>3.24</v>
      </c>
      <c r="P83" s="42">
        <v>4.58</v>
      </c>
      <c r="Q83" s="42">
        <v>3.56</v>
      </c>
      <c r="R83" s="42">
        <v>0.32</v>
      </c>
      <c r="S83" s="42">
        <v>0.08</v>
      </c>
      <c r="T83" s="42"/>
      <c r="U83" s="19">
        <v>100.13</v>
      </c>
      <c r="V83" s="42">
        <v>122</v>
      </c>
      <c r="W83" s="42">
        <v>585</v>
      </c>
      <c r="X83" s="42">
        <v>10</v>
      </c>
      <c r="Y83" s="42">
        <v>264</v>
      </c>
      <c r="Z83" s="42">
        <v>274</v>
      </c>
      <c r="AA83" s="42">
        <v>43.7</v>
      </c>
      <c r="AB83" s="42">
        <v>99</v>
      </c>
      <c r="AC83" s="42"/>
      <c r="AD83" s="42">
        <v>46.1</v>
      </c>
      <c r="AE83" s="42">
        <v>9.73</v>
      </c>
      <c r="AF83" s="42">
        <v>1.7</v>
      </c>
      <c r="AG83" s="42"/>
      <c r="AH83" s="42">
        <v>1.3</v>
      </c>
      <c r="AI83" s="42"/>
      <c r="AJ83" s="42"/>
      <c r="AK83" s="42"/>
      <c r="AL83" s="42"/>
      <c r="AM83" s="42">
        <v>4.8</v>
      </c>
      <c r="AN83" s="42">
        <v>0.7</v>
      </c>
      <c r="AO83" s="42">
        <v>28</v>
      </c>
      <c r="AP83" s="42">
        <v>11.1</v>
      </c>
      <c r="AQ83" s="42"/>
      <c r="AR83" s="42">
        <v>5.2</v>
      </c>
      <c r="AS83" s="42">
        <v>4.1</v>
      </c>
      <c r="AT83" s="42"/>
      <c r="AU83" s="42"/>
      <c r="AV83" s="42"/>
      <c r="AW83" s="42"/>
      <c r="AX83" s="42"/>
      <c r="AY83" s="42">
        <v>22</v>
      </c>
      <c r="AZ83" s="42">
        <v>6.4</v>
      </c>
      <c r="BA83" s="42">
        <v>1.03</v>
      </c>
      <c r="BB83" s="42">
        <v>11.3</v>
      </c>
      <c r="BC83" s="137">
        <v>9.428571428571425</v>
      </c>
      <c r="BD83" s="137">
        <v>0.963503649635037</v>
      </c>
      <c r="BE83" s="137">
        <v>2.1350364963503647</v>
      </c>
      <c r="BF83" s="138">
        <v>0.0364963503649635</v>
      </c>
      <c r="BG83" s="42">
        <v>0.357142857142857</v>
      </c>
      <c r="BH83" s="42">
        <v>0.0802919708029197</v>
      </c>
      <c r="BI83" s="137"/>
      <c r="BJ83" s="42"/>
      <c r="BK83" s="137">
        <v>0.360375525064546</v>
      </c>
      <c r="BL83" s="139">
        <v>1.0224164726102711</v>
      </c>
      <c r="BM83" s="139">
        <v>16.407766990291258</v>
      </c>
      <c r="BN83" s="137">
        <v>2.9752869826699</v>
      </c>
      <c r="BO83" s="137">
        <v>42.822001451508534</v>
      </c>
      <c r="BP83" s="42"/>
      <c r="BQ83" s="42"/>
      <c r="BR83" s="42"/>
      <c r="BS83" s="42"/>
      <c r="BT83" s="42"/>
      <c r="BU83" s="42"/>
      <c r="BV83" s="137"/>
      <c r="BW83" s="140">
        <v>17.48</v>
      </c>
      <c r="BX83" s="140">
        <v>13.2</v>
      </c>
      <c r="BY83" s="141"/>
      <c r="BZ83" s="140">
        <v>6.22972972972973</v>
      </c>
      <c r="CA83" s="140">
        <v>3.699619771863118</v>
      </c>
      <c r="CB83" s="140">
        <v>1.666666666666666</v>
      </c>
      <c r="CC83" s="141"/>
      <c r="CD83" s="140">
        <v>1.940298507462687</v>
      </c>
      <c r="CE83" s="141"/>
      <c r="CF83" s="141"/>
      <c r="CG83" s="141"/>
      <c r="CH83" s="140"/>
      <c r="CI83" s="140">
        <v>1.573770491803279</v>
      </c>
      <c r="CJ83" s="140">
        <v>1.538461538461538</v>
      </c>
      <c r="CK83" s="140">
        <v>1</v>
      </c>
      <c r="CL83" s="140">
        <v>0.567148367314695</v>
      </c>
      <c r="CM83" s="140">
        <v>0.360375525064546</v>
      </c>
      <c r="CN83" s="42"/>
      <c r="CO83" s="42"/>
      <c r="CQ83" s="42"/>
      <c r="CR83" s="42"/>
      <c r="CS83" s="42"/>
      <c r="CT83" s="42"/>
      <c r="CU83" s="42"/>
      <c r="CV83" s="42"/>
      <c r="CW83" s="42"/>
      <c r="CX83" s="42"/>
      <c r="CY83" s="42"/>
    </row>
    <row r="84" spans="1:103" ht="13.5">
      <c r="A84" s="42" t="s">
        <v>849</v>
      </c>
      <c r="B84" s="28">
        <v>-35.5</v>
      </c>
      <c r="C84" s="28">
        <v>-70.5</v>
      </c>
      <c r="D84" s="42">
        <v>0.28</v>
      </c>
      <c r="E84" s="42">
        <v>0.32</v>
      </c>
      <c r="F84" s="42" t="s">
        <v>867</v>
      </c>
      <c r="G84" s="42">
        <v>70.5</v>
      </c>
      <c r="H84" s="42">
        <v>0.47</v>
      </c>
      <c r="I84" s="42">
        <v>15.3</v>
      </c>
      <c r="J84" s="42">
        <v>1.03</v>
      </c>
      <c r="K84" s="19">
        <v>1.9968424367857476</v>
      </c>
      <c r="L84" s="42">
        <v>1.07</v>
      </c>
      <c r="M84" s="42">
        <v>0.11</v>
      </c>
      <c r="N84" s="42">
        <v>0.46</v>
      </c>
      <c r="O84" s="42">
        <v>1.09</v>
      </c>
      <c r="P84" s="42">
        <v>4.83</v>
      </c>
      <c r="Q84" s="42">
        <v>5.19</v>
      </c>
      <c r="R84" s="42">
        <v>0.08</v>
      </c>
      <c r="S84" s="42">
        <v>0.24</v>
      </c>
      <c r="T84" s="42"/>
      <c r="U84" s="19">
        <v>100.37</v>
      </c>
      <c r="V84" s="42">
        <v>196</v>
      </c>
      <c r="W84" s="42">
        <v>880</v>
      </c>
      <c r="X84" s="42">
        <v>25</v>
      </c>
      <c r="Y84" s="42">
        <v>141</v>
      </c>
      <c r="Z84" s="42">
        <v>447</v>
      </c>
      <c r="AA84" s="42">
        <v>41.3</v>
      </c>
      <c r="AB84" s="42">
        <v>95</v>
      </c>
      <c r="AC84" s="42"/>
      <c r="AD84" s="42">
        <v>42.5</v>
      </c>
      <c r="AE84" s="42">
        <v>8.59</v>
      </c>
      <c r="AF84" s="42">
        <v>1.34</v>
      </c>
      <c r="AG84" s="42"/>
      <c r="AH84" s="42">
        <v>1.1</v>
      </c>
      <c r="AI84" s="42"/>
      <c r="AJ84" s="42"/>
      <c r="AK84" s="42"/>
      <c r="AL84" s="42"/>
      <c r="AM84" s="42">
        <v>4.1</v>
      </c>
      <c r="AN84" s="42">
        <v>0.63</v>
      </c>
      <c r="AO84" s="42">
        <v>45</v>
      </c>
      <c r="AP84" s="42">
        <v>6.6</v>
      </c>
      <c r="AQ84" s="42"/>
      <c r="AR84" s="42">
        <v>1.3</v>
      </c>
      <c r="AS84" s="42">
        <v>0.7</v>
      </c>
      <c r="AT84" s="42"/>
      <c r="AU84" s="42"/>
      <c r="AV84" s="42"/>
      <c r="AW84" s="42"/>
      <c r="AX84" s="42"/>
      <c r="AY84" s="42">
        <v>19.8</v>
      </c>
      <c r="AZ84" s="42">
        <v>6.4</v>
      </c>
      <c r="BA84" s="42">
        <v>0.94</v>
      </c>
      <c r="BB84" s="42">
        <v>10.5</v>
      </c>
      <c r="BC84" s="137">
        <v>3.1333333333333333</v>
      </c>
      <c r="BD84" s="137">
        <v>0.315436241610738</v>
      </c>
      <c r="BE84" s="137">
        <v>1.9686800894854593</v>
      </c>
      <c r="BF84" s="138">
        <v>0.0559284116331096</v>
      </c>
      <c r="BG84" s="42">
        <v>0.555555555555556</v>
      </c>
      <c r="BH84" s="42">
        <v>0.0442953020134228</v>
      </c>
      <c r="BI84" s="137"/>
      <c r="BJ84" s="42"/>
      <c r="BK84" s="137">
        <v>0.383017494895549</v>
      </c>
      <c r="BL84" s="139">
        <v>1.0160404865851191</v>
      </c>
      <c r="BM84" s="139">
        <v>32.5531914893617</v>
      </c>
      <c r="BN84" s="137">
        <v>4.340961819099448</v>
      </c>
      <c r="BO84" s="137">
        <v>33.919747077444796</v>
      </c>
      <c r="BP84" s="42"/>
      <c r="BQ84" s="42"/>
      <c r="BR84" s="42"/>
      <c r="BS84" s="42"/>
      <c r="BT84" s="42"/>
      <c r="BU84" s="42"/>
      <c r="BV84" s="137"/>
      <c r="BW84" s="140">
        <v>16.52</v>
      </c>
      <c r="BX84" s="140">
        <v>12.666666666666671</v>
      </c>
      <c r="BY84" s="141"/>
      <c r="BZ84" s="140">
        <v>5.743243243243243</v>
      </c>
      <c r="CA84" s="140">
        <v>3.266159695817491</v>
      </c>
      <c r="CB84" s="140">
        <v>1.3137254901960778</v>
      </c>
      <c r="CC84" s="141"/>
      <c r="CD84" s="140">
        <v>1.641791044776119</v>
      </c>
      <c r="CE84" s="141"/>
      <c r="CF84" s="141"/>
      <c r="CG84" s="141"/>
      <c r="CH84" s="140"/>
      <c r="CI84" s="140">
        <v>1.344262295081967</v>
      </c>
      <c r="CJ84" s="140">
        <v>1.3846153846153852</v>
      </c>
      <c r="CK84" s="140">
        <v>1.607142857142857</v>
      </c>
      <c r="CL84" s="140">
        <v>0.514875976744837</v>
      </c>
      <c r="CM84" s="140">
        <v>0.383017494895549</v>
      </c>
      <c r="CN84" s="42"/>
      <c r="CO84" s="42"/>
      <c r="CQ84" s="42"/>
      <c r="CR84" s="42"/>
      <c r="CS84" s="42"/>
      <c r="CT84" s="42"/>
      <c r="CU84" s="42"/>
      <c r="CV84" s="42"/>
      <c r="CW84" s="42"/>
      <c r="CX84" s="42"/>
      <c r="CY84" s="42"/>
    </row>
    <row r="85" spans="1:103" ht="13.5">
      <c r="A85" s="42" t="s">
        <v>868</v>
      </c>
      <c r="B85" s="28">
        <v>-35.64</v>
      </c>
      <c r="C85" s="28">
        <v>-70.76</v>
      </c>
      <c r="D85" s="42">
        <v>0</v>
      </c>
      <c r="E85" s="42">
        <v>0.075</v>
      </c>
      <c r="F85" s="42" t="s">
        <v>869</v>
      </c>
      <c r="G85" s="42">
        <v>52.8</v>
      </c>
      <c r="H85" s="42">
        <v>0.96</v>
      </c>
      <c r="I85" s="42">
        <v>19.3</v>
      </c>
      <c r="J85" s="42"/>
      <c r="K85" s="19">
        <v>7.684693602087645</v>
      </c>
      <c r="L85" s="42"/>
      <c r="M85" s="42">
        <v>0.14</v>
      </c>
      <c r="N85" s="42">
        <v>4.32</v>
      </c>
      <c r="O85" s="42">
        <v>8.08</v>
      </c>
      <c r="P85" s="42">
        <v>3.74</v>
      </c>
      <c r="Q85" s="42">
        <v>1.15</v>
      </c>
      <c r="R85" s="42">
        <v>0.24</v>
      </c>
      <c r="S85" s="42">
        <v>0.8</v>
      </c>
      <c r="T85" s="42"/>
      <c r="U85" s="19">
        <v>99.21469360208765</v>
      </c>
      <c r="V85" s="42">
        <v>28</v>
      </c>
      <c r="W85" s="42">
        <v>304</v>
      </c>
      <c r="X85" s="42"/>
      <c r="Y85" s="42">
        <v>849</v>
      </c>
      <c r="Z85" s="42">
        <v>101</v>
      </c>
      <c r="AA85" s="42"/>
      <c r="AB85" s="42"/>
      <c r="AC85" s="42"/>
      <c r="AD85" s="42"/>
      <c r="AE85" s="42"/>
      <c r="AF85" s="42"/>
      <c r="AG85" s="42"/>
      <c r="AH85" s="42"/>
      <c r="AI85" s="42"/>
      <c r="AJ85" s="42"/>
      <c r="AK85" s="42"/>
      <c r="AL85" s="42"/>
      <c r="AM85" s="42"/>
      <c r="AN85" s="42"/>
      <c r="AO85" s="42">
        <v>21</v>
      </c>
      <c r="AP85" s="42"/>
      <c r="AQ85" s="42"/>
      <c r="AR85" s="42"/>
      <c r="AS85" s="42"/>
      <c r="AT85" s="42"/>
      <c r="AU85" s="42"/>
      <c r="AV85" s="42"/>
      <c r="AW85" s="42"/>
      <c r="AX85" s="42"/>
      <c r="AY85" s="42"/>
      <c r="AZ85" s="42"/>
      <c r="BA85" s="42"/>
      <c r="BB85" s="42"/>
      <c r="BC85" s="137">
        <v>40.42857142857144</v>
      </c>
      <c r="BD85" s="137">
        <v>8.405940594059407</v>
      </c>
      <c r="BE85" s="137">
        <v>3.00990099009901</v>
      </c>
      <c r="BF85" s="139"/>
      <c r="BG85" s="42"/>
      <c r="BH85" s="42"/>
      <c r="BI85" s="137"/>
      <c r="BJ85" s="42"/>
      <c r="BK85" s="137"/>
      <c r="BL85" s="139">
        <v>1.1444676414678152</v>
      </c>
      <c r="BM85" s="139">
        <v>20.104166666666675</v>
      </c>
      <c r="BN85" s="137">
        <v>1.77886425974251</v>
      </c>
      <c r="BO85" s="137">
        <v>55.60751694070392</v>
      </c>
      <c r="BP85" s="42">
        <v>0.70357</v>
      </c>
      <c r="BQ85" s="42"/>
      <c r="BR85" s="42"/>
      <c r="BS85" s="42">
        <v>18.604</v>
      </c>
      <c r="BT85" s="42">
        <v>15.615</v>
      </c>
      <c r="BU85" s="42">
        <v>38.497</v>
      </c>
      <c r="BV85" s="137"/>
      <c r="BW85" s="141"/>
      <c r="BX85" s="141"/>
      <c r="BY85" s="141"/>
      <c r="BZ85" s="141"/>
      <c r="CA85" s="141"/>
      <c r="CB85" s="141"/>
      <c r="CC85" s="141"/>
      <c r="CD85" s="141"/>
      <c r="CE85" s="141"/>
      <c r="CF85" s="141"/>
      <c r="CG85" s="141"/>
      <c r="CH85" s="141"/>
      <c r="CI85" s="141"/>
      <c r="CJ85" s="141"/>
      <c r="CK85" s="140">
        <v>0.75</v>
      </c>
      <c r="CL85" s="141"/>
      <c r="CM85" s="140"/>
      <c r="CN85" s="42"/>
      <c r="CO85" s="42"/>
      <c r="CQ85" s="42"/>
      <c r="CR85" s="42"/>
      <c r="CS85" s="42"/>
      <c r="CT85" s="42"/>
      <c r="CU85" s="42"/>
      <c r="CV85" s="42"/>
      <c r="CW85" s="42"/>
      <c r="CX85" s="42"/>
      <c r="CY85" s="42"/>
    </row>
    <row r="86" spans="1:103" ht="13.5">
      <c r="A86" s="42" t="s">
        <v>868</v>
      </c>
      <c r="B86" s="28">
        <v>-35.64</v>
      </c>
      <c r="C86" s="28">
        <v>-70.76</v>
      </c>
      <c r="D86" s="42">
        <v>0</v>
      </c>
      <c r="E86" s="42">
        <v>0.075</v>
      </c>
      <c r="F86" s="42" t="s">
        <v>870</v>
      </c>
      <c r="G86" s="42">
        <v>52.8</v>
      </c>
      <c r="H86" s="42">
        <v>1.04</v>
      </c>
      <c r="I86" s="42">
        <v>18.7</v>
      </c>
      <c r="J86" s="42"/>
      <c r="K86" s="19">
        <v>7.8286691262485375</v>
      </c>
      <c r="L86" s="42"/>
      <c r="M86" s="42">
        <v>0.13</v>
      </c>
      <c r="N86" s="42">
        <v>5.37</v>
      </c>
      <c r="O86" s="42">
        <v>9.16</v>
      </c>
      <c r="P86" s="42">
        <v>3.4</v>
      </c>
      <c r="Q86" s="42">
        <v>0.98</v>
      </c>
      <c r="R86" s="42">
        <v>0.23</v>
      </c>
      <c r="S86" s="42">
        <v>0</v>
      </c>
      <c r="T86" s="42"/>
      <c r="U86" s="19">
        <v>99.63866912624854</v>
      </c>
      <c r="V86" s="42">
        <v>24</v>
      </c>
      <c r="W86" s="42">
        <v>273</v>
      </c>
      <c r="X86" s="42"/>
      <c r="Y86" s="42">
        <v>599</v>
      </c>
      <c r="Z86" s="42">
        <v>121</v>
      </c>
      <c r="AA86" s="42">
        <v>12.8</v>
      </c>
      <c r="AB86" s="42">
        <v>27</v>
      </c>
      <c r="AC86" s="42"/>
      <c r="AD86" s="42">
        <v>17</v>
      </c>
      <c r="AE86" s="42">
        <v>3.8</v>
      </c>
      <c r="AF86" s="42">
        <v>1.1</v>
      </c>
      <c r="AG86" s="42">
        <v>4.3</v>
      </c>
      <c r="AH86" s="42">
        <v>0.45</v>
      </c>
      <c r="AI86" s="42"/>
      <c r="AJ86" s="42"/>
      <c r="AK86" s="42"/>
      <c r="AL86" s="42"/>
      <c r="AM86" s="42">
        <v>1.6</v>
      </c>
      <c r="AN86" s="42">
        <v>0.23</v>
      </c>
      <c r="AO86" s="42">
        <v>18</v>
      </c>
      <c r="AP86" s="42">
        <v>24</v>
      </c>
      <c r="AQ86" s="42"/>
      <c r="AR86" s="42">
        <v>69</v>
      </c>
      <c r="AS86" s="42">
        <v>29</v>
      </c>
      <c r="AT86" s="42"/>
      <c r="AU86" s="42"/>
      <c r="AV86" s="42">
        <v>88</v>
      </c>
      <c r="AW86" s="42"/>
      <c r="AX86" s="42">
        <v>1</v>
      </c>
      <c r="AY86" s="42">
        <v>2.6</v>
      </c>
      <c r="AZ86" s="42">
        <v>0.63</v>
      </c>
      <c r="BA86" s="42">
        <v>0.24</v>
      </c>
      <c r="BB86" s="42">
        <v>2.4</v>
      </c>
      <c r="BC86" s="137">
        <v>33.27777777777778</v>
      </c>
      <c r="BD86" s="137">
        <v>4.950413223140496</v>
      </c>
      <c r="BE86" s="137">
        <v>2.256198347107438</v>
      </c>
      <c r="BF86" s="139"/>
      <c r="BG86" s="42"/>
      <c r="BH86" s="42">
        <v>0.0214876033057851</v>
      </c>
      <c r="BI86" s="137"/>
      <c r="BJ86" s="42"/>
      <c r="BK86" s="137">
        <v>1.822386777915602</v>
      </c>
      <c r="BL86" s="139">
        <v>1.2464439467325081</v>
      </c>
      <c r="BM86" s="139">
        <v>17.980769230769216</v>
      </c>
      <c r="BN86" s="137">
        <v>1.4578527236961891</v>
      </c>
      <c r="BO86" s="137">
        <v>60.4501874338793</v>
      </c>
      <c r="BP86" s="42">
        <v>0.70404</v>
      </c>
      <c r="BQ86" s="42"/>
      <c r="BR86" s="42"/>
      <c r="BS86" s="42"/>
      <c r="BT86" s="42"/>
      <c r="BU86" s="42"/>
      <c r="BV86" s="137"/>
      <c r="BW86" s="140">
        <v>5.12</v>
      </c>
      <c r="BX86" s="140">
        <v>3.6</v>
      </c>
      <c r="BY86" s="141"/>
      <c r="BZ86" s="140">
        <v>2.297297297297298</v>
      </c>
      <c r="CA86" s="140">
        <v>1.444866920152091</v>
      </c>
      <c r="CB86" s="140">
        <v>1.07843137254902</v>
      </c>
      <c r="CC86" s="140">
        <v>1.1684782608695652</v>
      </c>
      <c r="CD86" s="140">
        <v>0.671641791044776</v>
      </c>
      <c r="CE86" s="141"/>
      <c r="CF86" s="141"/>
      <c r="CG86" s="141"/>
      <c r="CH86" s="141"/>
      <c r="CI86" s="140">
        <v>0.524590163934426</v>
      </c>
      <c r="CJ86" s="140">
        <v>0.505494505494505</v>
      </c>
      <c r="CK86" s="140">
        <v>0.642857142857143</v>
      </c>
      <c r="CL86" s="140">
        <v>0.956006178578676</v>
      </c>
      <c r="CM86" s="140">
        <v>1.822386777915602</v>
      </c>
      <c r="CN86" s="42"/>
      <c r="CO86" s="42"/>
      <c r="CQ86" s="42"/>
      <c r="CR86" s="42"/>
      <c r="CS86" s="42"/>
      <c r="CT86" s="42"/>
      <c r="CU86" s="42"/>
      <c r="CV86" s="42"/>
      <c r="CW86" s="42"/>
      <c r="CX86" s="42"/>
      <c r="CY86" s="42"/>
    </row>
    <row r="87" spans="1:103" ht="13.5">
      <c r="A87" s="42" t="s">
        <v>868</v>
      </c>
      <c r="B87" s="28">
        <v>-35.64</v>
      </c>
      <c r="C87" s="28">
        <v>-70.76</v>
      </c>
      <c r="D87" s="42">
        <v>0</v>
      </c>
      <c r="E87" s="42">
        <v>0.075</v>
      </c>
      <c r="F87" s="42" t="s">
        <v>871</v>
      </c>
      <c r="G87" s="42">
        <v>74.2</v>
      </c>
      <c r="H87" s="42">
        <v>0.11</v>
      </c>
      <c r="I87" s="42">
        <v>12.9</v>
      </c>
      <c r="J87" s="42"/>
      <c r="K87" s="19">
        <v>0.818860793665077</v>
      </c>
      <c r="L87" s="42"/>
      <c r="M87" s="42">
        <v>0.03</v>
      </c>
      <c r="N87" s="42">
        <v>0.18</v>
      </c>
      <c r="O87" s="42">
        <v>0.54</v>
      </c>
      <c r="P87" s="42">
        <v>3.75</v>
      </c>
      <c r="Q87" s="42">
        <v>5.13</v>
      </c>
      <c r="R87" s="42">
        <v>0.04</v>
      </c>
      <c r="S87" s="42">
        <v>0.39</v>
      </c>
      <c r="T87" s="42"/>
      <c r="U87" s="19">
        <v>98.0888607936651</v>
      </c>
      <c r="V87" s="42">
        <v>221</v>
      </c>
      <c r="W87" s="42">
        <v>147</v>
      </c>
      <c r="X87" s="42"/>
      <c r="Y87" s="42">
        <v>85</v>
      </c>
      <c r="Z87" s="42">
        <v>109</v>
      </c>
      <c r="AA87" s="42">
        <v>34</v>
      </c>
      <c r="AB87" s="42">
        <v>69</v>
      </c>
      <c r="AC87" s="42"/>
      <c r="AD87" s="42">
        <v>26</v>
      </c>
      <c r="AE87" s="42">
        <v>5.07</v>
      </c>
      <c r="AF87" s="42">
        <v>0.33</v>
      </c>
      <c r="AG87" s="42">
        <v>4.3</v>
      </c>
      <c r="AH87" s="42">
        <v>0.53</v>
      </c>
      <c r="AI87" s="42"/>
      <c r="AJ87" s="42"/>
      <c r="AK87" s="42"/>
      <c r="AL87" s="42"/>
      <c r="AM87" s="42">
        <v>2.4</v>
      </c>
      <c r="AN87" s="42">
        <v>0.36</v>
      </c>
      <c r="AO87" s="42">
        <v>24</v>
      </c>
      <c r="AP87" s="42">
        <v>2.6</v>
      </c>
      <c r="AQ87" s="42"/>
      <c r="AR87" s="42"/>
      <c r="AS87" s="42">
        <v>0.55</v>
      </c>
      <c r="AT87" s="42"/>
      <c r="AU87" s="42"/>
      <c r="AV87" s="42">
        <v>84</v>
      </c>
      <c r="AW87" s="42"/>
      <c r="AX87" s="42">
        <v>2.5</v>
      </c>
      <c r="AY87" s="42">
        <v>36</v>
      </c>
      <c r="AZ87" s="42">
        <v>8.9</v>
      </c>
      <c r="BA87" s="42">
        <v>0.91</v>
      </c>
      <c r="BB87" s="42">
        <v>5.3</v>
      </c>
      <c r="BC87" s="137">
        <v>3.541666666666667</v>
      </c>
      <c r="BD87" s="137">
        <v>0.779816513761468</v>
      </c>
      <c r="BE87" s="137">
        <v>1.348623853211009</v>
      </c>
      <c r="BF87" s="139"/>
      <c r="BG87" s="42"/>
      <c r="BH87" s="42">
        <v>0.330275229357798</v>
      </c>
      <c r="BI87" s="137"/>
      <c r="BJ87" s="42"/>
      <c r="BK87" s="137">
        <v>0.287319638947184</v>
      </c>
      <c r="BL87" s="139">
        <v>0.984789517534878</v>
      </c>
      <c r="BM87" s="139">
        <v>117.27272727272728</v>
      </c>
      <c r="BN87" s="137">
        <v>4.54922663147265</v>
      </c>
      <c r="BO87" s="137">
        <v>32.87743084121109</v>
      </c>
      <c r="BP87" s="42">
        <v>0.7046</v>
      </c>
      <c r="BQ87" s="42"/>
      <c r="BR87" s="42"/>
      <c r="BS87" s="42"/>
      <c r="BT87" s="42"/>
      <c r="BU87" s="42"/>
      <c r="BV87" s="137"/>
      <c r="BW87" s="140">
        <v>13.6</v>
      </c>
      <c r="BX87" s="140">
        <v>9.2</v>
      </c>
      <c r="BY87" s="141"/>
      <c r="BZ87" s="140">
        <v>3.513513513513513</v>
      </c>
      <c r="CA87" s="140">
        <v>1.9277566539923958</v>
      </c>
      <c r="CB87" s="140">
        <v>0.323529411764706</v>
      </c>
      <c r="CC87" s="140">
        <v>1.1684782608695652</v>
      </c>
      <c r="CD87" s="140">
        <v>0.791044776119403</v>
      </c>
      <c r="CE87" s="141"/>
      <c r="CF87" s="141"/>
      <c r="CG87" s="141"/>
      <c r="CH87" s="141"/>
      <c r="CI87" s="140">
        <v>0.786885245901639</v>
      </c>
      <c r="CJ87" s="140">
        <v>0.791208791208791</v>
      </c>
      <c r="CK87" s="140">
        <v>0.857142857142857</v>
      </c>
      <c r="CL87" s="140">
        <v>0.226087584745325</v>
      </c>
      <c r="CM87" s="140">
        <v>0.287319638947184</v>
      </c>
      <c r="CN87" s="42"/>
      <c r="CO87" s="42"/>
      <c r="CQ87" s="42"/>
      <c r="CR87" s="42"/>
      <c r="CS87" s="42"/>
      <c r="CT87" s="42"/>
      <c r="CU87" s="42"/>
      <c r="CV87" s="42"/>
      <c r="CW87" s="42"/>
      <c r="CX87" s="42"/>
      <c r="CY87" s="42"/>
    </row>
    <row r="88" spans="1:103" ht="13.5">
      <c r="A88" s="42" t="s">
        <v>868</v>
      </c>
      <c r="B88" s="28">
        <v>-35.64</v>
      </c>
      <c r="C88" s="28">
        <v>-70.76</v>
      </c>
      <c r="D88" s="42">
        <v>0</v>
      </c>
      <c r="E88" s="42">
        <v>0.075</v>
      </c>
      <c r="F88" s="42" t="s">
        <v>872</v>
      </c>
      <c r="G88" s="42">
        <v>69.6</v>
      </c>
      <c r="H88" s="42">
        <v>0.43</v>
      </c>
      <c r="I88" s="42">
        <v>15.4</v>
      </c>
      <c r="J88" s="42"/>
      <c r="K88" s="19">
        <v>2.339602267614506</v>
      </c>
      <c r="L88" s="42"/>
      <c r="M88" s="42">
        <v>0.07</v>
      </c>
      <c r="N88" s="42">
        <v>0.68</v>
      </c>
      <c r="O88" s="42">
        <v>1.81</v>
      </c>
      <c r="P88" s="42">
        <v>4.9</v>
      </c>
      <c r="Q88" s="42">
        <v>3.71</v>
      </c>
      <c r="R88" s="42">
        <v>0.1</v>
      </c>
      <c r="S88" s="42">
        <v>1.15</v>
      </c>
      <c r="T88" s="42"/>
      <c r="U88" s="19">
        <v>100.18960226761449</v>
      </c>
      <c r="V88" s="42"/>
      <c r="W88" s="42"/>
      <c r="X88" s="42"/>
      <c r="Y88" s="42"/>
      <c r="Z88" s="42"/>
      <c r="AA88" s="42">
        <v>25</v>
      </c>
      <c r="AB88" s="42">
        <v>53.5</v>
      </c>
      <c r="AC88" s="42"/>
      <c r="AD88" s="42">
        <v>24</v>
      </c>
      <c r="AE88" s="42">
        <v>5.1</v>
      </c>
      <c r="AF88" s="42">
        <v>0.863</v>
      </c>
      <c r="AG88" s="42">
        <v>4.7</v>
      </c>
      <c r="AH88" s="42">
        <v>0.669</v>
      </c>
      <c r="AI88" s="42"/>
      <c r="AJ88" s="42"/>
      <c r="AK88" s="42"/>
      <c r="AL88" s="42"/>
      <c r="AM88" s="42">
        <v>2.67</v>
      </c>
      <c r="AN88" s="42">
        <v>0.409</v>
      </c>
      <c r="AO88" s="42"/>
      <c r="AP88" s="42">
        <v>6.84</v>
      </c>
      <c r="AQ88" s="42"/>
      <c r="AR88" s="42">
        <v>2.2</v>
      </c>
      <c r="AS88" s="42">
        <v>3.1</v>
      </c>
      <c r="AT88" s="42"/>
      <c r="AU88" s="42"/>
      <c r="AV88" s="42">
        <v>57</v>
      </c>
      <c r="AW88" s="42"/>
      <c r="AX88" s="42">
        <v>6.27</v>
      </c>
      <c r="AY88" s="42">
        <v>14.5</v>
      </c>
      <c r="AZ88" s="42">
        <v>3.3</v>
      </c>
      <c r="BA88" s="42">
        <v>0.688</v>
      </c>
      <c r="BB88" s="42">
        <v>7.53</v>
      </c>
      <c r="BC88" s="137"/>
      <c r="BD88" s="137"/>
      <c r="BE88" s="137"/>
      <c r="BF88" s="139"/>
      <c r="BG88" s="42"/>
      <c r="BH88" s="42"/>
      <c r="BI88" s="137"/>
      <c r="BJ88" s="42"/>
      <c r="BK88" s="137">
        <v>0.629318877729388</v>
      </c>
      <c r="BL88" s="139">
        <v>0.99789954898261</v>
      </c>
      <c r="BM88" s="139">
        <v>35.813953488372086</v>
      </c>
      <c r="BN88" s="137">
        <v>3.440591570021332</v>
      </c>
      <c r="BO88" s="137">
        <v>39.30713512529142</v>
      </c>
      <c r="BP88" s="42">
        <v>0.70389</v>
      </c>
      <c r="BQ88" s="42"/>
      <c r="BR88" s="42"/>
      <c r="BS88" s="42">
        <v>18.568</v>
      </c>
      <c r="BT88" s="42">
        <v>15.584</v>
      </c>
      <c r="BU88" s="42">
        <v>38.431</v>
      </c>
      <c r="BV88" s="137"/>
      <c r="BW88" s="140">
        <v>10</v>
      </c>
      <c r="BX88" s="140">
        <v>7.133333333333334</v>
      </c>
      <c r="BY88" s="141"/>
      <c r="BZ88" s="140">
        <v>3.243243243243243</v>
      </c>
      <c r="CA88" s="140">
        <v>1.939163498098859</v>
      </c>
      <c r="CB88" s="140">
        <v>0.846078431372549</v>
      </c>
      <c r="CC88" s="140">
        <v>1.2771739130434778</v>
      </c>
      <c r="CD88" s="140">
        <v>0.998507462686567</v>
      </c>
      <c r="CE88" s="141"/>
      <c r="CF88" s="141"/>
      <c r="CG88" s="141"/>
      <c r="CH88" s="140"/>
      <c r="CI88" s="140">
        <v>0.875409836065574</v>
      </c>
      <c r="CJ88" s="140">
        <v>0.898901098901099</v>
      </c>
      <c r="CK88" s="141"/>
      <c r="CL88" s="140">
        <v>0.550911935586055</v>
      </c>
      <c r="CM88" s="140">
        <v>0.629318877729388</v>
      </c>
      <c r="CN88" s="42"/>
      <c r="CO88" s="42"/>
      <c r="CQ88" s="42"/>
      <c r="CR88" s="42"/>
      <c r="CS88" s="42"/>
      <c r="CT88" s="42"/>
      <c r="CU88" s="42"/>
      <c r="CV88" s="42"/>
      <c r="CW88" s="42"/>
      <c r="CX88" s="42"/>
      <c r="CY88" s="42"/>
    </row>
    <row r="89" spans="1:103" ht="13.5">
      <c r="A89" s="42" t="s">
        <v>868</v>
      </c>
      <c r="B89" s="28">
        <v>-35.64</v>
      </c>
      <c r="C89" s="28">
        <v>-70.76</v>
      </c>
      <c r="D89" s="42">
        <v>0</v>
      </c>
      <c r="E89" s="42">
        <v>0.075</v>
      </c>
      <c r="F89" s="42" t="s">
        <v>873</v>
      </c>
      <c r="G89" s="42">
        <v>68.7</v>
      </c>
      <c r="H89" s="42">
        <v>0.53</v>
      </c>
      <c r="I89" s="42">
        <v>16.2</v>
      </c>
      <c r="J89" s="42"/>
      <c r="K89" s="19">
        <v>2.915504364258076</v>
      </c>
      <c r="L89" s="42"/>
      <c r="M89" s="42">
        <v>0.08</v>
      </c>
      <c r="N89" s="42">
        <v>0.95</v>
      </c>
      <c r="O89" s="42">
        <v>2.45</v>
      </c>
      <c r="P89" s="42">
        <v>4.96</v>
      </c>
      <c r="Q89" s="42">
        <v>3.36</v>
      </c>
      <c r="R89" s="42">
        <v>0.16</v>
      </c>
      <c r="S89" s="42">
        <v>0.21</v>
      </c>
      <c r="T89" s="42"/>
      <c r="U89" s="19">
        <v>100.5155043642581</v>
      </c>
      <c r="V89" s="42">
        <v>103</v>
      </c>
      <c r="W89" s="42">
        <v>643</v>
      </c>
      <c r="X89" s="42"/>
      <c r="Y89" s="42">
        <v>285</v>
      </c>
      <c r="Z89" s="42">
        <v>256</v>
      </c>
      <c r="AA89" s="42">
        <v>26.2</v>
      </c>
      <c r="AB89" s="42">
        <v>49.9</v>
      </c>
      <c r="AC89" s="42"/>
      <c r="AD89" s="42">
        <v>26</v>
      </c>
      <c r="AE89" s="42">
        <v>5.02</v>
      </c>
      <c r="AF89" s="42">
        <v>1.03</v>
      </c>
      <c r="AG89" s="42">
        <v>5.4</v>
      </c>
      <c r="AH89" s="42">
        <v>0.636</v>
      </c>
      <c r="AI89" s="42"/>
      <c r="AJ89" s="42"/>
      <c r="AK89" s="42"/>
      <c r="AL89" s="42"/>
      <c r="AM89" s="42">
        <v>2.41</v>
      </c>
      <c r="AN89" s="42">
        <v>0.382</v>
      </c>
      <c r="AO89" s="42">
        <v>27</v>
      </c>
      <c r="AP89" s="42">
        <v>7.81</v>
      </c>
      <c r="AQ89" s="42"/>
      <c r="AR89" s="42"/>
      <c r="AS89" s="42">
        <v>4.3</v>
      </c>
      <c r="AT89" s="42"/>
      <c r="AU89" s="42"/>
      <c r="AV89" s="42">
        <v>53.4</v>
      </c>
      <c r="AW89" s="42"/>
      <c r="AX89" s="42">
        <v>4.18</v>
      </c>
      <c r="AY89" s="42">
        <v>12.1</v>
      </c>
      <c r="AZ89" s="42">
        <v>2.91</v>
      </c>
      <c r="BA89" s="42">
        <v>0.607</v>
      </c>
      <c r="BB89" s="42">
        <v>6.68</v>
      </c>
      <c r="BC89" s="137">
        <v>10.555555555555562</v>
      </c>
      <c r="BD89" s="137">
        <v>1.11328125</v>
      </c>
      <c r="BE89" s="137">
        <v>2.51171875</v>
      </c>
      <c r="BF89" s="139"/>
      <c r="BG89" s="42"/>
      <c r="BH89" s="42">
        <v>0.047265625</v>
      </c>
      <c r="BI89" s="137"/>
      <c r="BJ89" s="42"/>
      <c r="BK89" s="137">
        <v>0.865669429819893</v>
      </c>
      <c r="BL89" s="139">
        <v>1.003156381113634</v>
      </c>
      <c r="BM89" s="139">
        <v>30.566037735849047</v>
      </c>
      <c r="BN89" s="137">
        <v>3.068951962376923</v>
      </c>
      <c r="BO89" s="137">
        <v>42.064826167640675</v>
      </c>
      <c r="BP89" s="42">
        <v>0.70393</v>
      </c>
      <c r="BQ89" s="42"/>
      <c r="BR89" s="42"/>
      <c r="BS89" s="42">
        <v>18.58</v>
      </c>
      <c r="BT89" s="42">
        <v>15.597</v>
      </c>
      <c r="BU89" s="42">
        <v>38.461</v>
      </c>
      <c r="BV89" s="137"/>
      <c r="BW89" s="140">
        <v>10.48</v>
      </c>
      <c r="BX89" s="140">
        <v>6.653333333333333</v>
      </c>
      <c r="BY89" s="141"/>
      <c r="BZ89" s="140">
        <v>3.513513513513513</v>
      </c>
      <c r="CA89" s="140">
        <v>1.908745247148289</v>
      </c>
      <c r="CB89" s="140">
        <v>1.0098039215686272</v>
      </c>
      <c r="CC89" s="140">
        <v>1.4673913043478257</v>
      </c>
      <c r="CD89" s="140">
        <v>0.949253731343283</v>
      </c>
      <c r="CE89" s="141"/>
      <c r="CF89" s="141"/>
      <c r="CG89" s="141"/>
      <c r="CH89" s="140"/>
      <c r="CI89" s="140">
        <v>0.790163934426229</v>
      </c>
      <c r="CJ89" s="140">
        <v>0.83956043956044</v>
      </c>
      <c r="CK89" s="140">
        <v>0.964285714285714</v>
      </c>
      <c r="CL89" s="140">
        <v>0.684020762578997</v>
      </c>
      <c r="CM89" s="140">
        <v>0.865669429819893</v>
      </c>
      <c r="CN89" s="42"/>
      <c r="CO89" s="42"/>
      <c r="CQ89" s="42"/>
      <c r="CR89" s="42"/>
      <c r="CS89" s="42"/>
      <c r="CT89" s="42"/>
      <c r="CU89" s="42"/>
      <c r="CV89" s="42"/>
      <c r="CW89" s="42"/>
      <c r="CX89" s="42"/>
      <c r="CY89" s="42"/>
    </row>
    <row r="90" spans="1:103" ht="13.5">
      <c r="A90" s="42" t="s">
        <v>868</v>
      </c>
      <c r="B90" s="28">
        <v>-35.64</v>
      </c>
      <c r="C90" s="28">
        <v>-70.76</v>
      </c>
      <c r="D90" s="42">
        <v>0</v>
      </c>
      <c r="E90" s="42">
        <v>0.075</v>
      </c>
      <c r="F90" s="42" t="s">
        <v>874</v>
      </c>
      <c r="G90" s="42">
        <v>53.2</v>
      </c>
      <c r="H90" s="42">
        <v>0.8</v>
      </c>
      <c r="I90" s="42">
        <v>17.8</v>
      </c>
      <c r="J90" s="42"/>
      <c r="K90" s="19">
        <v>7.333753261945469</v>
      </c>
      <c r="L90" s="42"/>
      <c r="M90" s="42">
        <v>0.13</v>
      </c>
      <c r="N90" s="42">
        <v>5.54</v>
      </c>
      <c r="O90" s="42">
        <v>9.57</v>
      </c>
      <c r="P90" s="42">
        <v>3.23</v>
      </c>
      <c r="Q90" s="42">
        <v>0.96</v>
      </c>
      <c r="R90" s="42">
        <v>0.17</v>
      </c>
      <c r="S90" s="42">
        <v>0</v>
      </c>
      <c r="T90" s="42"/>
      <c r="U90" s="19">
        <v>98.73375326194548</v>
      </c>
      <c r="V90" s="42">
        <v>26</v>
      </c>
      <c r="W90" s="42">
        <v>254</v>
      </c>
      <c r="X90" s="42"/>
      <c r="Y90" s="42">
        <v>653</v>
      </c>
      <c r="Z90" s="42">
        <v>94</v>
      </c>
      <c r="AA90" s="42">
        <v>10.4</v>
      </c>
      <c r="AB90" s="42">
        <v>20.8</v>
      </c>
      <c r="AC90" s="42"/>
      <c r="AD90" s="42">
        <v>16</v>
      </c>
      <c r="AE90" s="42">
        <v>3.09</v>
      </c>
      <c r="AF90" s="42">
        <v>0.816</v>
      </c>
      <c r="AG90" s="42">
        <v>2.9</v>
      </c>
      <c r="AH90" s="42">
        <v>0.34</v>
      </c>
      <c r="AI90" s="42"/>
      <c r="AJ90" s="42"/>
      <c r="AK90" s="42"/>
      <c r="AL90" s="42"/>
      <c r="AM90" s="42">
        <v>1.37</v>
      </c>
      <c r="AN90" s="42">
        <v>0.24</v>
      </c>
      <c r="AO90" s="42">
        <v>18</v>
      </c>
      <c r="AP90" s="42">
        <v>28.8</v>
      </c>
      <c r="AQ90" s="42"/>
      <c r="AR90" s="42">
        <v>100</v>
      </c>
      <c r="AS90" s="42">
        <v>27.4</v>
      </c>
      <c r="AT90" s="42"/>
      <c r="AU90" s="42"/>
      <c r="AV90" s="42">
        <v>82.1</v>
      </c>
      <c r="AW90" s="42"/>
      <c r="AX90" s="42">
        <v>1.3</v>
      </c>
      <c r="AY90" s="42">
        <v>2.71</v>
      </c>
      <c r="AZ90" s="42">
        <v>0.71</v>
      </c>
      <c r="BA90" s="42">
        <v>0.16</v>
      </c>
      <c r="BB90" s="42">
        <v>2</v>
      </c>
      <c r="BC90" s="137">
        <v>36.27777777777778</v>
      </c>
      <c r="BD90" s="137">
        <v>6.946808510638298</v>
      </c>
      <c r="BE90" s="137">
        <v>2.7021276595744683</v>
      </c>
      <c r="BF90" s="139"/>
      <c r="BG90" s="42"/>
      <c r="BH90" s="42">
        <v>0.0288297872340425</v>
      </c>
      <c r="BI90" s="137"/>
      <c r="BJ90" s="42"/>
      <c r="BK90" s="137">
        <v>2.0222555300561456</v>
      </c>
      <c r="BL90" s="139">
        <v>1.3344177791225833</v>
      </c>
      <c r="BM90" s="139">
        <v>22.25</v>
      </c>
      <c r="BN90" s="137">
        <v>1.323782177246475</v>
      </c>
      <c r="BO90" s="137">
        <v>62.73185455051412</v>
      </c>
      <c r="BP90" s="42">
        <v>0.70385</v>
      </c>
      <c r="BQ90" s="42"/>
      <c r="BR90" s="42"/>
      <c r="BS90" s="42"/>
      <c r="BT90" s="42"/>
      <c r="BU90" s="42"/>
      <c r="BV90" s="137"/>
      <c r="BW90" s="140">
        <v>4.16</v>
      </c>
      <c r="BX90" s="140">
        <v>2.7733333333333334</v>
      </c>
      <c r="BY90" s="141"/>
      <c r="BZ90" s="140">
        <v>2.1621621621621623</v>
      </c>
      <c r="CA90" s="140">
        <v>1.1749049429657792</v>
      </c>
      <c r="CB90" s="140">
        <v>0.8</v>
      </c>
      <c r="CC90" s="140">
        <v>0.788043478260869</v>
      </c>
      <c r="CD90" s="140">
        <v>0.507462686567164</v>
      </c>
      <c r="CE90" s="141"/>
      <c r="CF90" s="141"/>
      <c r="CG90" s="141"/>
      <c r="CH90" s="141"/>
      <c r="CI90" s="140">
        <v>0.449180327868853</v>
      </c>
      <c r="CJ90" s="140">
        <v>0.527472527472527</v>
      </c>
      <c r="CK90" s="140">
        <v>0.642857142857143</v>
      </c>
      <c r="CL90" s="140">
        <v>0.90835740202522</v>
      </c>
      <c r="CM90" s="140">
        <v>2.0222555300561456</v>
      </c>
      <c r="CN90" s="42"/>
      <c r="CO90" s="42"/>
      <c r="CQ90" s="42"/>
      <c r="CR90" s="42"/>
      <c r="CS90" s="42"/>
      <c r="CT90" s="42"/>
      <c r="CU90" s="42"/>
      <c r="CV90" s="42"/>
      <c r="CW90" s="42"/>
      <c r="CX90" s="42"/>
      <c r="CY90" s="42"/>
    </row>
    <row r="91" spans="1:103" ht="13.5">
      <c r="A91" s="42" t="s">
        <v>868</v>
      </c>
      <c r="B91" s="28">
        <v>-35.64</v>
      </c>
      <c r="C91" s="28">
        <v>-70.76</v>
      </c>
      <c r="D91" s="42">
        <v>0</v>
      </c>
      <c r="E91" s="42">
        <v>0.075</v>
      </c>
      <c r="F91" s="42" t="s">
        <v>875</v>
      </c>
      <c r="G91" s="42">
        <v>53.9</v>
      </c>
      <c r="H91" s="42">
        <v>0.93</v>
      </c>
      <c r="I91" s="42">
        <v>17.7</v>
      </c>
      <c r="J91" s="42"/>
      <c r="K91" s="19">
        <v>7.252767029604968</v>
      </c>
      <c r="L91" s="42"/>
      <c r="M91" s="42">
        <v>0.13</v>
      </c>
      <c r="N91" s="42">
        <v>5.34</v>
      </c>
      <c r="O91" s="42">
        <v>8.59</v>
      </c>
      <c r="P91" s="42">
        <v>3.65</v>
      </c>
      <c r="Q91" s="42">
        <v>1.21</v>
      </c>
      <c r="R91" s="42">
        <v>0.24</v>
      </c>
      <c r="S91" s="42">
        <v>0</v>
      </c>
      <c r="T91" s="42"/>
      <c r="U91" s="19">
        <v>98.94276702960497</v>
      </c>
      <c r="V91" s="42">
        <v>33</v>
      </c>
      <c r="W91" s="42">
        <v>316</v>
      </c>
      <c r="X91" s="42"/>
      <c r="Y91" s="42">
        <v>680</v>
      </c>
      <c r="Z91" s="42">
        <v>131</v>
      </c>
      <c r="AA91" s="42">
        <v>15.6</v>
      </c>
      <c r="AB91" s="42">
        <v>31</v>
      </c>
      <c r="AC91" s="42"/>
      <c r="AD91" s="42">
        <v>18</v>
      </c>
      <c r="AE91" s="42">
        <v>4.04</v>
      </c>
      <c r="AF91" s="42">
        <v>1.04</v>
      </c>
      <c r="AG91" s="42">
        <v>3.3</v>
      </c>
      <c r="AH91" s="42">
        <v>0.43</v>
      </c>
      <c r="AI91" s="42"/>
      <c r="AJ91" s="42"/>
      <c r="AK91" s="42"/>
      <c r="AL91" s="42"/>
      <c r="AM91" s="42">
        <v>1.7</v>
      </c>
      <c r="AN91" s="42">
        <v>0.254</v>
      </c>
      <c r="AO91" s="42">
        <v>19</v>
      </c>
      <c r="AP91" s="42">
        <v>23.9</v>
      </c>
      <c r="AQ91" s="42"/>
      <c r="AR91" s="42">
        <v>89.8</v>
      </c>
      <c r="AS91" s="42">
        <v>25.3</v>
      </c>
      <c r="AT91" s="42"/>
      <c r="AU91" s="42"/>
      <c r="AV91" s="42">
        <v>85.9</v>
      </c>
      <c r="AW91" s="42"/>
      <c r="AX91" s="42">
        <v>1.1</v>
      </c>
      <c r="AY91" s="42">
        <v>3.64</v>
      </c>
      <c r="AZ91" s="42">
        <v>0.82</v>
      </c>
      <c r="BA91" s="42">
        <v>0.27</v>
      </c>
      <c r="BB91" s="42">
        <v>2.68</v>
      </c>
      <c r="BC91" s="137">
        <v>35.78947368421052</v>
      </c>
      <c r="BD91" s="137">
        <v>5.190839694656487</v>
      </c>
      <c r="BE91" s="137">
        <v>2.412213740458015</v>
      </c>
      <c r="BF91" s="139"/>
      <c r="BG91" s="42"/>
      <c r="BH91" s="42">
        <v>0.0277862595419847</v>
      </c>
      <c r="BI91" s="137"/>
      <c r="BJ91" s="42"/>
      <c r="BK91" s="137">
        <v>1.5608349780157391</v>
      </c>
      <c r="BL91" s="139">
        <v>1.295614620608797</v>
      </c>
      <c r="BM91" s="139">
        <v>19.03225806451613</v>
      </c>
      <c r="BN91" s="137">
        <v>1.358196072959732</v>
      </c>
      <c r="BO91" s="137">
        <v>62.12991092269665</v>
      </c>
      <c r="BP91" s="42">
        <v>0.70368</v>
      </c>
      <c r="BQ91" s="42"/>
      <c r="BR91" s="42"/>
      <c r="BS91" s="42"/>
      <c r="BT91" s="42"/>
      <c r="BU91" s="42"/>
      <c r="BV91" s="137"/>
      <c r="BW91" s="140">
        <v>6.24</v>
      </c>
      <c r="BX91" s="140">
        <v>4.133333333333334</v>
      </c>
      <c r="BY91" s="141"/>
      <c r="BZ91" s="140">
        <v>2.432432432432432</v>
      </c>
      <c r="CA91" s="140">
        <v>1.5361216730038019</v>
      </c>
      <c r="CB91" s="140">
        <v>1.019607843137255</v>
      </c>
      <c r="CC91" s="140">
        <v>0.896739130434782</v>
      </c>
      <c r="CD91" s="140">
        <v>0.641791044776119</v>
      </c>
      <c r="CE91" s="141"/>
      <c r="CF91" s="141"/>
      <c r="CG91" s="141"/>
      <c r="CH91" s="141"/>
      <c r="CI91" s="140">
        <v>0.557377049180328</v>
      </c>
      <c r="CJ91" s="140">
        <v>0.558241758241758</v>
      </c>
      <c r="CK91" s="140">
        <v>0.678571428571429</v>
      </c>
      <c r="CL91" s="140">
        <v>0.869973594303855</v>
      </c>
      <c r="CM91" s="140">
        <v>1.5608349780157391</v>
      </c>
      <c r="CN91" s="42"/>
      <c r="CO91" s="42"/>
      <c r="CQ91" s="42"/>
      <c r="CR91" s="42"/>
      <c r="CS91" s="42"/>
      <c r="CT91" s="42"/>
      <c r="CU91" s="42"/>
      <c r="CV91" s="42"/>
      <c r="CW91" s="42"/>
      <c r="CX91" s="42"/>
      <c r="CY91" s="42"/>
    </row>
    <row r="92" spans="1:103" ht="13.5">
      <c r="A92" s="42" t="s">
        <v>868</v>
      </c>
      <c r="B92" s="28">
        <v>-35.64</v>
      </c>
      <c r="C92" s="28">
        <v>-70.76</v>
      </c>
      <c r="D92" s="42">
        <v>0</v>
      </c>
      <c r="E92" s="42">
        <v>0.075</v>
      </c>
      <c r="F92" s="42" t="s">
        <v>876</v>
      </c>
      <c r="G92" s="42">
        <v>53.8</v>
      </c>
      <c r="H92" s="42">
        <v>0.82</v>
      </c>
      <c r="I92" s="42">
        <v>17.3</v>
      </c>
      <c r="J92" s="42"/>
      <c r="K92" s="19">
        <v>7.5857104292270305</v>
      </c>
      <c r="L92" s="42"/>
      <c r="M92" s="42">
        <v>0.14</v>
      </c>
      <c r="N92" s="42">
        <v>5.83</v>
      </c>
      <c r="O92" s="42">
        <v>8.72</v>
      </c>
      <c r="P92" s="42">
        <v>3.3</v>
      </c>
      <c r="Q92" s="42">
        <v>1.04</v>
      </c>
      <c r="R92" s="42">
        <v>0.2</v>
      </c>
      <c r="S92" s="42">
        <v>0</v>
      </c>
      <c r="T92" s="42"/>
      <c r="U92" s="19">
        <v>98.73571042922705</v>
      </c>
      <c r="V92" s="42">
        <v>24</v>
      </c>
      <c r="W92" s="42">
        <v>250</v>
      </c>
      <c r="X92" s="42"/>
      <c r="Y92" s="42">
        <v>639</v>
      </c>
      <c r="Z92" s="42">
        <v>103</v>
      </c>
      <c r="AA92" s="42"/>
      <c r="AB92" s="42"/>
      <c r="AC92" s="42"/>
      <c r="AD92" s="42"/>
      <c r="AE92" s="42"/>
      <c r="AF92" s="42"/>
      <c r="AG92" s="42"/>
      <c r="AH92" s="42"/>
      <c r="AI92" s="42"/>
      <c r="AJ92" s="42"/>
      <c r="AK92" s="42"/>
      <c r="AL92" s="42"/>
      <c r="AM92" s="42"/>
      <c r="AN92" s="42"/>
      <c r="AO92" s="42">
        <v>17</v>
      </c>
      <c r="AP92" s="42"/>
      <c r="AQ92" s="42"/>
      <c r="AR92" s="42"/>
      <c r="AS92" s="42"/>
      <c r="AT92" s="42"/>
      <c r="AU92" s="42"/>
      <c r="AV92" s="42"/>
      <c r="AW92" s="42"/>
      <c r="AX92" s="42"/>
      <c r="AY92" s="42"/>
      <c r="AZ92" s="42"/>
      <c r="BA92" s="42"/>
      <c r="BB92" s="42"/>
      <c r="BC92" s="137">
        <v>37.588235294117645</v>
      </c>
      <c r="BD92" s="137">
        <v>6.20388349514563</v>
      </c>
      <c r="BE92" s="137">
        <v>2.4271844660194177</v>
      </c>
      <c r="BF92" s="139"/>
      <c r="BG92" s="42"/>
      <c r="BH92" s="42"/>
      <c r="BI92" s="137"/>
      <c r="BJ92" s="42"/>
      <c r="BK92" s="137"/>
      <c r="BL92" s="139">
        <v>1.295314759926668</v>
      </c>
      <c r="BM92" s="139">
        <v>21.09756097560976</v>
      </c>
      <c r="BN92" s="137">
        <v>1.3011510170200737</v>
      </c>
      <c r="BO92" s="137">
        <v>63.13410086280269</v>
      </c>
      <c r="BP92" s="42">
        <v>0.70372</v>
      </c>
      <c r="BQ92" s="42"/>
      <c r="BR92" s="42"/>
      <c r="BS92" s="42">
        <v>18.596</v>
      </c>
      <c r="BT92" s="42">
        <v>15.595</v>
      </c>
      <c r="BU92" s="42">
        <v>38.43</v>
      </c>
      <c r="BV92" s="137"/>
      <c r="BW92" s="141"/>
      <c r="BX92" s="141"/>
      <c r="BY92" s="141"/>
      <c r="BZ92" s="141"/>
      <c r="CA92" s="141"/>
      <c r="CB92" s="141"/>
      <c r="CC92" s="141"/>
      <c r="CD92" s="141"/>
      <c r="CE92" s="141"/>
      <c r="CF92" s="141"/>
      <c r="CG92" s="141"/>
      <c r="CH92" s="141"/>
      <c r="CI92" s="141"/>
      <c r="CJ92" s="141"/>
      <c r="CK92" s="140">
        <v>0.607142857142857</v>
      </c>
      <c r="CL92" s="141"/>
      <c r="CM92" s="140"/>
      <c r="CN92" s="42"/>
      <c r="CO92" s="42"/>
      <c r="CQ92" s="42"/>
      <c r="CR92" s="42"/>
      <c r="CS92" s="42"/>
      <c r="CT92" s="42"/>
      <c r="CU92" s="42"/>
      <c r="CV92" s="42"/>
      <c r="CW92" s="42"/>
      <c r="CX92" s="42"/>
      <c r="CY92" s="42"/>
    </row>
    <row r="93" spans="1:103" ht="13.5">
      <c r="A93" s="42" t="s">
        <v>868</v>
      </c>
      <c r="B93" s="28">
        <v>-35.64</v>
      </c>
      <c r="C93" s="28">
        <v>-70.76</v>
      </c>
      <c r="D93" s="42">
        <v>0</v>
      </c>
      <c r="E93" s="42">
        <v>0.075</v>
      </c>
      <c r="F93" s="42" t="s">
        <v>877</v>
      </c>
      <c r="G93" s="42">
        <v>70.1</v>
      </c>
      <c r="H93" s="42">
        <v>0.34</v>
      </c>
      <c r="I93" s="42">
        <v>15</v>
      </c>
      <c r="J93" s="42"/>
      <c r="K93" s="19">
        <v>2.2226221542337803</v>
      </c>
      <c r="L93" s="42"/>
      <c r="M93" s="42">
        <v>0.06</v>
      </c>
      <c r="N93" s="42">
        <v>0.82</v>
      </c>
      <c r="O93" s="42">
        <v>2.16</v>
      </c>
      <c r="P93" s="42">
        <v>3.99</v>
      </c>
      <c r="Q93" s="42">
        <v>4.06</v>
      </c>
      <c r="R93" s="42">
        <v>0.1</v>
      </c>
      <c r="S93" s="42">
        <v>0.24</v>
      </c>
      <c r="T93" s="42"/>
      <c r="U93" s="19">
        <v>99.09262215423375</v>
      </c>
      <c r="V93" s="42">
        <v>135</v>
      </c>
      <c r="W93" s="42">
        <v>585</v>
      </c>
      <c r="X93" s="42"/>
      <c r="Y93" s="42">
        <v>261</v>
      </c>
      <c r="Z93" s="42">
        <v>181</v>
      </c>
      <c r="AA93" s="42"/>
      <c r="AB93" s="42"/>
      <c r="AC93" s="42"/>
      <c r="AD93" s="42"/>
      <c r="AE93" s="42"/>
      <c r="AF93" s="42"/>
      <c r="AG93" s="42"/>
      <c r="AH93" s="42"/>
      <c r="AI93" s="42"/>
      <c r="AJ93" s="42"/>
      <c r="AK93" s="42"/>
      <c r="AL93" s="42"/>
      <c r="AM93" s="42"/>
      <c r="AN93" s="42"/>
      <c r="AO93" s="42">
        <v>19</v>
      </c>
      <c r="AP93" s="42"/>
      <c r="AQ93" s="42"/>
      <c r="AR93" s="42"/>
      <c r="AS93" s="42"/>
      <c r="AT93" s="42"/>
      <c r="AU93" s="42"/>
      <c r="AV93" s="42"/>
      <c r="AW93" s="42"/>
      <c r="AX93" s="42"/>
      <c r="AY93" s="42"/>
      <c r="AZ93" s="42"/>
      <c r="BA93" s="42"/>
      <c r="BB93" s="42"/>
      <c r="BC93" s="137">
        <v>13.73684210526316</v>
      </c>
      <c r="BD93" s="137">
        <v>1.441988950276243</v>
      </c>
      <c r="BE93" s="137">
        <v>3.2320441988950277</v>
      </c>
      <c r="BF93" s="139"/>
      <c r="BG93" s="42"/>
      <c r="BH93" s="42"/>
      <c r="BI93" s="137"/>
      <c r="BJ93" s="42"/>
      <c r="BK93" s="137"/>
      <c r="BL93" s="139">
        <v>0.992388816319684</v>
      </c>
      <c r="BM93" s="139">
        <v>44.117647058823515</v>
      </c>
      <c r="BN93" s="137">
        <v>2.710514822236318</v>
      </c>
      <c r="BO93" s="137">
        <v>45.11772505586392</v>
      </c>
      <c r="BP93" s="42">
        <v>0.70394</v>
      </c>
      <c r="BQ93" s="42"/>
      <c r="BR93" s="42"/>
      <c r="BS93" s="42">
        <v>18.569</v>
      </c>
      <c r="BT93" s="42">
        <v>15.595</v>
      </c>
      <c r="BU93" s="42">
        <v>38.462</v>
      </c>
      <c r="BV93" s="137"/>
      <c r="BW93" s="141"/>
      <c r="BX93" s="141"/>
      <c r="BY93" s="141"/>
      <c r="BZ93" s="141"/>
      <c r="CA93" s="141"/>
      <c r="CB93" s="141"/>
      <c r="CC93" s="141"/>
      <c r="CD93" s="141"/>
      <c r="CE93" s="141"/>
      <c r="CF93" s="141"/>
      <c r="CG93" s="141"/>
      <c r="CH93" s="141"/>
      <c r="CI93" s="141"/>
      <c r="CJ93" s="141"/>
      <c r="CK93" s="140">
        <v>0.678571428571429</v>
      </c>
      <c r="CL93" s="141"/>
      <c r="CM93" s="140"/>
      <c r="CN93" s="42"/>
      <c r="CO93" s="42"/>
      <c r="CQ93" s="42"/>
      <c r="CR93" s="42"/>
      <c r="CS93" s="42"/>
      <c r="CT93" s="42"/>
      <c r="CU93" s="42"/>
      <c r="CV93" s="42"/>
      <c r="CW93" s="42"/>
      <c r="CX93" s="42"/>
      <c r="CY93" s="42"/>
    </row>
    <row r="94" spans="1:103" ht="13.5">
      <c r="A94" s="42" t="s">
        <v>868</v>
      </c>
      <c r="B94" s="28">
        <v>-35.64</v>
      </c>
      <c r="C94" s="28">
        <v>-70.76</v>
      </c>
      <c r="D94" s="42">
        <v>0</v>
      </c>
      <c r="E94" s="42">
        <v>0.075</v>
      </c>
      <c r="F94" s="42" t="s">
        <v>878</v>
      </c>
      <c r="G94" s="42">
        <v>53.6</v>
      </c>
      <c r="H94" s="42">
        <v>0.92</v>
      </c>
      <c r="I94" s="42">
        <v>17.8</v>
      </c>
      <c r="J94" s="42"/>
      <c r="K94" s="19">
        <v>7.45973184558625</v>
      </c>
      <c r="L94" s="42"/>
      <c r="M94" s="42">
        <v>0.13</v>
      </c>
      <c r="N94" s="42">
        <v>5.48</v>
      </c>
      <c r="O94" s="42">
        <v>8.48</v>
      </c>
      <c r="P94" s="42">
        <v>3.61</v>
      </c>
      <c r="Q94" s="42">
        <v>1.16</v>
      </c>
      <c r="R94" s="42">
        <v>0.23</v>
      </c>
      <c r="S94" s="42">
        <v>0</v>
      </c>
      <c r="T94" s="42"/>
      <c r="U94" s="19">
        <v>98.86973184558623</v>
      </c>
      <c r="V94" s="42">
        <v>31</v>
      </c>
      <c r="W94" s="42">
        <v>325</v>
      </c>
      <c r="X94" s="42"/>
      <c r="Y94" s="42">
        <v>683</v>
      </c>
      <c r="Z94" s="42">
        <v>116</v>
      </c>
      <c r="AA94" s="42"/>
      <c r="AB94" s="42"/>
      <c r="AC94" s="42"/>
      <c r="AD94" s="42"/>
      <c r="AE94" s="42"/>
      <c r="AF94" s="42"/>
      <c r="AG94" s="42"/>
      <c r="AH94" s="42"/>
      <c r="AI94" s="42"/>
      <c r="AJ94" s="42"/>
      <c r="AK94" s="42"/>
      <c r="AL94" s="42"/>
      <c r="AM94" s="42"/>
      <c r="AN94" s="42"/>
      <c r="AO94" s="42">
        <v>19</v>
      </c>
      <c r="AP94" s="42"/>
      <c r="AQ94" s="42"/>
      <c r="AR94" s="42"/>
      <c r="AS94" s="42"/>
      <c r="AT94" s="42"/>
      <c r="AU94" s="42"/>
      <c r="AV94" s="42"/>
      <c r="AW94" s="42"/>
      <c r="AX94" s="42"/>
      <c r="AY94" s="42"/>
      <c r="AZ94" s="42"/>
      <c r="BA94" s="42"/>
      <c r="BB94" s="42"/>
      <c r="BC94" s="137">
        <v>35.947368421052616</v>
      </c>
      <c r="BD94" s="137">
        <v>5.887931034482758</v>
      </c>
      <c r="BE94" s="137">
        <v>2.801724137931035</v>
      </c>
      <c r="BF94" s="139"/>
      <c r="BG94" s="42"/>
      <c r="BH94" s="42"/>
      <c r="BI94" s="137"/>
      <c r="BJ94" s="42"/>
      <c r="BK94" s="137"/>
      <c r="BL94" s="139">
        <v>1.2703626452870258</v>
      </c>
      <c r="BM94" s="139">
        <v>19.347826086956523</v>
      </c>
      <c r="BN94" s="137">
        <v>1.3612649353259578</v>
      </c>
      <c r="BO94" s="137">
        <v>62.076793066298286</v>
      </c>
      <c r="BP94" s="42">
        <v>0.70382</v>
      </c>
      <c r="BQ94" s="42"/>
      <c r="BR94" s="42"/>
      <c r="BS94" s="42">
        <v>18.589</v>
      </c>
      <c r="BT94" s="42">
        <v>15.59</v>
      </c>
      <c r="BU94" s="42">
        <v>38.493</v>
      </c>
      <c r="BV94" s="137"/>
      <c r="BW94" s="141"/>
      <c r="BX94" s="141"/>
      <c r="BY94" s="141"/>
      <c r="BZ94" s="141"/>
      <c r="CA94" s="141"/>
      <c r="CB94" s="141"/>
      <c r="CC94" s="141"/>
      <c r="CD94" s="141"/>
      <c r="CE94" s="141"/>
      <c r="CF94" s="141"/>
      <c r="CG94" s="141"/>
      <c r="CH94" s="141"/>
      <c r="CI94" s="141"/>
      <c r="CJ94" s="141"/>
      <c r="CK94" s="140">
        <v>0.678571428571429</v>
      </c>
      <c r="CL94" s="141"/>
      <c r="CM94" s="140"/>
      <c r="CN94" s="42"/>
      <c r="CO94" s="42"/>
      <c r="CQ94" s="42"/>
      <c r="CR94" s="42"/>
      <c r="CS94" s="42"/>
      <c r="CT94" s="42"/>
      <c r="CU94" s="42"/>
      <c r="CV94" s="42"/>
      <c r="CW94" s="42"/>
      <c r="CX94" s="42"/>
      <c r="CY94" s="42"/>
    </row>
    <row r="95" spans="1:103" ht="13.5">
      <c r="A95" s="42" t="s">
        <v>868</v>
      </c>
      <c r="B95" s="28">
        <v>-35.64</v>
      </c>
      <c r="C95" s="28">
        <v>-70.76</v>
      </c>
      <c r="D95" s="42">
        <v>0.01</v>
      </c>
      <c r="E95" s="42">
        <v>0.075</v>
      </c>
      <c r="F95" s="42" t="s">
        <v>879</v>
      </c>
      <c r="G95" s="42">
        <v>51.1</v>
      </c>
      <c r="H95" s="42">
        <v>0.72</v>
      </c>
      <c r="I95" s="42">
        <v>17.2</v>
      </c>
      <c r="J95" s="42"/>
      <c r="K95" s="19">
        <v>7.909655358589039</v>
      </c>
      <c r="L95" s="42"/>
      <c r="M95" s="42">
        <v>0.14</v>
      </c>
      <c r="N95" s="42">
        <v>8</v>
      </c>
      <c r="O95" s="42">
        <v>10.7</v>
      </c>
      <c r="P95" s="42">
        <v>2.68</v>
      </c>
      <c r="Q95" s="42">
        <v>0.65</v>
      </c>
      <c r="R95" s="42">
        <v>0.14</v>
      </c>
      <c r="S95" s="42">
        <v>0</v>
      </c>
      <c r="T95" s="42"/>
      <c r="U95" s="19">
        <v>99.23965535858905</v>
      </c>
      <c r="V95" s="42">
        <v>15</v>
      </c>
      <c r="W95" s="42">
        <v>182</v>
      </c>
      <c r="X95" s="42"/>
      <c r="Y95" s="42">
        <v>622</v>
      </c>
      <c r="Z95" s="42">
        <v>81</v>
      </c>
      <c r="AA95" s="42">
        <v>9.17</v>
      </c>
      <c r="AB95" s="42">
        <v>18</v>
      </c>
      <c r="AC95" s="42"/>
      <c r="AD95" s="42">
        <v>9.5</v>
      </c>
      <c r="AE95" s="42">
        <v>2.63</v>
      </c>
      <c r="AF95" s="42">
        <v>0.695</v>
      </c>
      <c r="AG95" s="42">
        <v>2.9</v>
      </c>
      <c r="AH95" s="42">
        <v>0.34</v>
      </c>
      <c r="AI95" s="42"/>
      <c r="AJ95" s="42"/>
      <c r="AK95" s="42"/>
      <c r="AL95" s="42"/>
      <c r="AM95" s="42">
        <v>1.2</v>
      </c>
      <c r="AN95" s="42">
        <v>0.19</v>
      </c>
      <c r="AO95" s="42">
        <v>16</v>
      </c>
      <c r="AP95" s="42">
        <v>29</v>
      </c>
      <c r="AQ95" s="42"/>
      <c r="AR95" s="42">
        <v>278</v>
      </c>
      <c r="AS95" s="42">
        <v>37.2</v>
      </c>
      <c r="AT95" s="42"/>
      <c r="AU95" s="42"/>
      <c r="AV95" s="42">
        <v>75</v>
      </c>
      <c r="AW95" s="42"/>
      <c r="AX95" s="42">
        <v>0.63</v>
      </c>
      <c r="AY95" s="42">
        <v>2.51</v>
      </c>
      <c r="AZ95" s="42">
        <v>0.5</v>
      </c>
      <c r="BA95" s="42"/>
      <c r="BB95" s="42">
        <v>1.48</v>
      </c>
      <c r="BC95" s="137">
        <v>38.875</v>
      </c>
      <c r="BD95" s="137">
        <v>7.679012345679013</v>
      </c>
      <c r="BE95" s="137">
        <v>2.246913580246914</v>
      </c>
      <c r="BF95" s="139"/>
      <c r="BG95" s="42"/>
      <c r="BH95" s="42">
        <v>0.0309876543209876</v>
      </c>
      <c r="BI95" s="137"/>
      <c r="BJ95" s="42"/>
      <c r="BK95" s="137">
        <v>2.0991861843337385</v>
      </c>
      <c r="BL95" s="139">
        <v>1.4283029962671678</v>
      </c>
      <c r="BM95" s="139">
        <v>23.88888888888889</v>
      </c>
      <c r="BN95" s="137">
        <v>0.98870691982363</v>
      </c>
      <c r="BO95" s="137">
        <v>69.26591565823745</v>
      </c>
      <c r="BP95" s="42">
        <v>0.70388</v>
      </c>
      <c r="BQ95" s="42"/>
      <c r="BR95" s="42"/>
      <c r="BS95" s="42">
        <v>18.626</v>
      </c>
      <c r="BT95" s="42">
        <v>15.613</v>
      </c>
      <c r="BU95" s="42">
        <v>38.532</v>
      </c>
      <c r="BV95" s="137"/>
      <c r="BW95" s="140">
        <v>3.668</v>
      </c>
      <c r="BX95" s="140">
        <v>2.4</v>
      </c>
      <c r="BY95" s="141"/>
      <c r="BZ95" s="140">
        <v>1.283783783783784</v>
      </c>
      <c r="CA95" s="140">
        <v>1</v>
      </c>
      <c r="CB95" s="140">
        <v>0.681372549019608</v>
      </c>
      <c r="CC95" s="140">
        <v>0.788043478260869</v>
      </c>
      <c r="CD95" s="140">
        <v>0.507462686567164</v>
      </c>
      <c r="CE95" s="141"/>
      <c r="CF95" s="141"/>
      <c r="CG95" s="141"/>
      <c r="CH95" s="141"/>
      <c r="CI95" s="140">
        <v>0.39344262295082</v>
      </c>
      <c r="CJ95" s="140">
        <v>0.417582417582418</v>
      </c>
      <c r="CK95" s="140">
        <v>0.571428571428571</v>
      </c>
      <c r="CL95" s="140">
        <v>0.825909318426389</v>
      </c>
      <c r="CM95" s="140">
        <v>2.0991861843337385</v>
      </c>
      <c r="CN95" s="42"/>
      <c r="CO95" s="42"/>
      <c r="CQ95" s="42"/>
      <c r="CR95" s="42"/>
      <c r="CS95" s="42"/>
      <c r="CT95" s="42"/>
      <c r="CU95" s="42"/>
      <c r="CV95" s="42"/>
      <c r="CW95" s="42"/>
      <c r="CX95" s="42"/>
      <c r="CY95" s="42"/>
    </row>
    <row r="96" spans="1:103" ht="13.5">
      <c r="A96" s="42" t="s">
        <v>868</v>
      </c>
      <c r="B96" s="28">
        <v>-35.64</v>
      </c>
      <c r="C96" s="28">
        <v>-70.76</v>
      </c>
      <c r="D96" s="42">
        <v>0.01</v>
      </c>
      <c r="E96" s="42">
        <v>0.075</v>
      </c>
      <c r="F96" s="42" t="s">
        <v>880</v>
      </c>
      <c r="G96" s="42">
        <v>68.6</v>
      </c>
      <c r="H96" s="42">
        <v>0.51</v>
      </c>
      <c r="I96" s="42">
        <v>15.2</v>
      </c>
      <c r="J96" s="42"/>
      <c r="K96" s="19">
        <v>2.753531899577073</v>
      </c>
      <c r="L96" s="42"/>
      <c r="M96" s="42">
        <v>0.07</v>
      </c>
      <c r="N96" s="42">
        <v>0.85</v>
      </c>
      <c r="O96" s="42">
        <v>1.73</v>
      </c>
      <c r="P96" s="42">
        <v>5.13</v>
      </c>
      <c r="Q96" s="42">
        <v>3.79</v>
      </c>
      <c r="R96" s="42">
        <v>0.1</v>
      </c>
      <c r="S96" s="42">
        <v>0.08</v>
      </c>
      <c r="T96" s="42"/>
      <c r="U96" s="19">
        <v>98.81353189957706</v>
      </c>
      <c r="V96" s="42">
        <v>116</v>
      </c>
      <c r="W96" s="42">
        <v>684</v>
      </c>
      <c r="X96" s="42"/>
      <c r="Y96" s="42">
        <v>165</v>
      </c>
      <c r="Z96" s="42">
        <v>303</v>
      </c>
      <c r="AA96" s="42">
        <v>28.9</v>
      </c>
      <c r="AB96" s="42">
        <v>57.5</v>
      </c>
      <c r="AC96" s="42"/>
      <c r="AD96" s="42">
        <v>26</v>
      </c>
      <c r="AE96" s="42">
        <v>6.18</v>
      </c>
      <c r="AF96" s="42">
        <v>1.07</v>
      </c>
      <c r="AG96" s="42">
        <v>5.9</v>
      </c>
      <c r="AH96" s="42">
        <v>0.44</v>
      </c>
      <c r="AI96" s="42"/>
      <c r="AJ96" s="42"/>
      <c r="AK96" s="42"/>
      <c r="AL96" s="42"/>
      <c r="AM96" s="42">
        <v>3.18</v>
      </c>
      <c r="AN96" s="42">
        <v>0.478</v>
      </c>
      <c r="AO96" s="42">
        <v>32</v>
      </c>
      <c r="AP96" s="42">
        <v>8.55</v>
      </c>
      <c r="AQ96" s="42"/>
      <c r="AR96" s="42">
        <v>5.6</v>
      </c>
      <c r="AS96" s="42">
        <v>3.32</v>
      </c>
      <c r="AT96" s="42"/>
      <c r="AU96" s="42"/>
      <c r="AV96" s="42">
        <v>61.9</v>
      </c>
      <c r="AW96" s="42"/>
      <c r="AX96" s="42">
        <v>5.98</v>
      </c>
      <c r="AY96" s="42">
        <v>14.3</v>
      </c>
      <c r="AZ96" s="42">
        <v>3.28</v>
      </c>
      <c r="BA96" s="42">
        <v>0.737</v>
      </c>
      <c r="BB96" s="42">
        <v>8.08</v>
      </c>
      <c r="BC96" s="137">
        <v>5.15625</v>
      </c>
      <c r="BD96" s="137">
        <v>0.544554455445545</v>
      </c>
      <c r="BE96" s="137">
        <v>2.2574257425742577</v>
      </c>
      <c r="BF96" s="139"/>
      <c r="BG96" s="42"/>
      <c r="BH96" s="42">
        <v>0.0471947194719472</v>
      </c>
      <c r="BI96" s="137"/>
      <c r="BJ96" s="42"/>
      <c r="BK96" s="137">
        <v>0.607821643759897</v>
      </c>
      <c r="BL96" s="139">
        <v>1.0320503298062915</v>
      </c>
      <c r="BM96" s="139">
        <v>29.80392156862745</v>
      </c>
      <c r="BN96" s="137">
        <v>3.2394492936200843</v>
      </c>
      <c r="BO96" s="137">
        <v>40.75313722898768</v>
      </c>
      <c r="BP96" s="42">
        <v>0.70399</v>
      </c>
      <c r="BQ96" s="42"/>
      <c r="BR96" s="42"/>
      <c r="BS96" s="42"/>
      <c r="BT96" s="42"/>
      <c r="BU96" s="42"/>
      <c r="BV96" s="137"/>
      <c r="BW96" s="140">
        <v>11.56</v>
      </c>
      <c r="BX96" s="140">
        <v>7.666666666666667</v>
      </c>
      <c r="BY96" s="141"/>
      <c r="BZ96" s="140">
        <v>3.513513513513513</v>
      </c>
      <c r="CA96" s="140">
        <v>2.349809885931559</v>
      </c>
      <c r="CB96" s="140">
        <v>1.0490196078431369</v>
      </c>
      <c r="CC96" s="140">
        <v>1.6032608695652173</v>
      </c>
      <c r="CD96" s="140">
        <v>0.656716417910448</v>
      </c>
      <c r="CE96" s="141"/>
      <c r="CF96" s="141"/>
      <c r="CG96" s="141"/>
      <c r="CH96" s="141"/>
      <c r="CI96" s="140">
        <v>1.0426229508196718</v>
      </c>
      <c r="CJ96" s="140">
        <v>1.05054945054945</v>
      </c>
      <c r="CK96" s="140">
        <v>1.1428571428571432</v>
      </c>
      <c r="CL96" s="140">
        <v>0.633728795789008</v>
      </c>
      <c r="CM96" s="140">
        <v>0.607821643759897</v>
      </c>
      <c r="CN96" s="42"/>
      <c r="CO96" s="42"/>
      <c r="CQ96" s="42"/>
      <c r="CR96" s="42"/>
      <c r="CS96" s="42"/>
      <c r="CT96" s="42"/>
      <c r="CU96" s="42"/>
      <c r="CV96" s="42"/>
      <c r="CW96" s="42"/>
      <c r="CX96" s="42"/>
      <c r="CY96" s="42"/>
    </row>
    <row r="97" spans="1:103" ht="13.5">
      <c r="A97" s="42" t="s">
        <v>868</v>
      </c>
      <c r="B97" s="28">
        <v>-35.64</v>
      </c>
      <c r="C97" s="28">
        <v>-70.76</v>
      </c>
      <c r="D97" s="42">
        <v>0.01</v>
      </c>
      <c r="E97" s="42">
        <v>0.075</v>
      </c>
      <c r="F97" s="42" t="s">
        <v>881</v>
      </c>
      <c r="G97" s="42">
        <v>52.2</v>
      </c>
      <c r="H97" s="42">
        <v>1.01</v>
      </c>
      <c r="I97" s="42">
        <v>17.7</v>
      </c>
      <c r="J97" s="42"/>
      <c r="K97" s="19">
        <v>8.20660487717088</v>
      </c>
      <c r="L97" s="42"/>
      <c r="M97" s="42">
        <v>0.14</v>
      </c>
      <c r="N97" s="42">
        <v>6.92</v>
      </c>
      <c r="O97" s="42">
        <v>8.35</v>
      </c>
      <c r="P97" s="42">
        <v>3.49</v>
      </c>
      <c r="Q97" s="42">
        <v>0.98</v>
      </c>
      <c r="R97" s="42">
        <v>0.23</v>
      </c>
      <c r="S97" s="42">
        <v>0</v>
      </c>
      <c r="T97" s="42"/>
      <c r="U97" s="19">
        <v>99.22660487717087</v>
      </c>
      <c r="V97" s="42">
        <v>21</v>
      </c>
      <c r="W97" s="42">
        <v>288</v>
      </c>
      <c r="X97" s="42"/>
      <c r="Y97" s="42">
        <v>642</v>
      </c>
      <c r="Z97" s="42">
        <v>106</v>
      </c>
      <c r="AA97" s="42">
        <v>14.1</v>
      </c>
      <c r="AB97" s="42">
        <v>26.5</v>
      </c>
      <c r="AC97" s="42"/>
      <c r="AD97" s="42">
        <v>17</v>
      </c>
      <c r="AE97" s="42">
        <v>3.85</v>
      </c>
      <c r="AF97" s="42">
        <v>1.1</v>
      </c>
      <c r="AG97" s="42">
        <v>2.6</v>
      </c>
      <c r="AH97" s="42">
        <v>0.47</v>
      </c>
      <c r="AI97" s="42"/>
      <c r="AJ97" s="42"/>
      <c r="AK97" s="42"/>
      <c r="AL97" s="42"/>
      <c r="AM97" s="42">
        <v>1.7</v>
      </c>
      <c r="AN97" s="42">
        <v>0.23</v>
      </c>
      <c r="AO97" s="42">
        <v>17</v>
      </c>
      <c r="AP97" s="42">
        <v>21.8</v>
      </c>
      <c r="AQ97" s="42"/>
      <c r="AR97" s="42">
        <v>280</v>
      </c>
      <c r="AS97" s="42">
        <v>33.8</v>
      </c>
      <c r="AT97" s="42"/>
      <c r="AU97" s="42"/>
      <c r="AV97" s="42">
        <v>94</v>
      </c>
      <c r="AW97" s="42"/>
      <c r="AX97" s="42"/>
      <c r="AY97" s="42">
        <v>2.3</v>
      </c>
      <c r="AZ97" s="42">
        <v>0.73</v>
      </c>
      <c r="BA97" s="42">
        <v>0.2</v>
      </c>
      <c r="BB97" s="42">
        <v>2.3</v>
      </c>
      <c r="BC97" s="137">
        <v>37.76470588235295</v>
      </c>
      <c r="BD97" s="137">
        <v>6.056603773584906</v>
      </c>
      <c r="BE97" s="137">
        <v>2.716981132075471</v>
      </c>
      <c r="BF97" s="139"/>
      <c r="BG97" s="42"/>
      <c r="BH97" s="42">
        <v>0.0216981132075472</v>
      </c>
      <c r="BI97" s="137"/>
      <c r="BJ97" s="42"/>
      <c r="BK97" s="137">
        <v>1.677850019489379</v>
      </c>
      <c r="BL97" s="139">
        <v>1.2420251073918391</v>
      </c>
      <c r="BM97" s="139">
        <v>17.52475247524752</v>
      </c>
      <c r="BN97" s="137">
        <v>1.185925560284809</v>
      </c>
      <c r="BO97" s="137">
        <v>65.26481239917247</v>
      </c>
      <c r="BP97" s="42">
        <v>0.70408</v>
      </c>
      <c r="BQ97" s="42"/>
      <c r="BR97" s="42"/>
      <c r="BS97" s="42">
        <v>18.601</v>
      </c>
      <c r="BT97" s="42">
        <v>15.606</v>
      </c>
      <c r="BU97" s="42">
        <v>38.493</v>
      </c>
      <c r="BV97" s="137"/>
      <c r="BW97" s="140">
        <v>5.64</v>
      </c>
      <c r="BX97" s="140">
        <v>3.533333333333333</v>
      </c>
      <c r="BY97" s="141"/>
      <c r="BZ97" s="140">
        <v>2.297297297297298</v>
      </c>
      <c r="CA97" s="140">
        <v>1.463878326996198</v>
      </c>
      <c r="CB97" s="140">
        <v>1.07843137254902</v>
      </c>
      <c r="CC97" s="140">
        <v>0.706521739130435</v>
      </c>
      <c r="CD97" s="140">
        <v>0.701492537313433</v>
      </c>
      <c r="CE97" s="141"/>
      <c r="CF97" s="141"/>
      <c r="CG97" s="141"/>
      <c r="CH97" s="141"/>
      <c r="CI97" s="140">
        <v>0.557377049180328</v>
      </c>
      <c r="CJ97" s="140">
        <v>0.505494505494505</v>
      </c>
      <c r="CK97" s="140">
        <v>0.607142857142857</v>
      </c>
      <c r="CL97" s="140">
        <v>0.935195092830146</v>
      </c>
      <c r="CM97" s="140">
        <v>1.677850019489379</v>
      </c>
      <c r="CN97" s="42"/>
      <c r="CO97" s="42"/>
      <c r="CQ97" s="42"/>
      <c r="CR97" s="42"/>
      <c r="CS97" s="42"/>
      <c r="CT97" s="42"/>
      <c r="CU97" s="42"/>
      <c r="CV97" s="42"/>
      <c r="CW97" s="42"/>
      <c r="CX97" s="42"/>
      <c r="CY97" s="42"/>
    </row>
    <row r="98" spans="1:103" ht="13.5">
      <c r="A98" s="42" t="s">
        <v>868</v>
      </c>
      <c r="B98" s="28">
        <v>-35.64</v>
      </c>
      <c r="C98" s="28">
        <v>-70.76</v>
      </c>
      <c r="D98" s="42">
        <v>0.01</v>
      </c>
      <c r="E98" s="42">
        <v>0.075</v>
      </c>
      <c r="F98" s="42" t="s">
        <v>882</v>
      </c>
      <c r="G98" s="42">
        <v>53.3</v>
      </c>
      <c r="H98" s="42">
        <v>0.98</v>
      </c>
      <c r="I98" s="42">
        <v>19.4</v>
      </c>
      <c r="J98" s="42"/>
      <c r="K98" s="19">
        <v>7.675695131827589</v>
      </c>
      <c r="L98" s="42"/>
      <c r="M98" s="42">
        <v>0.14</v>
      </c>
      <c r="N98" s="42">
        <v>3.77</v>
      </c>
      <c r="O98" s="42">
        <v>8.37</v>
      </c>
      <c r="P98" s="42">
        <v>4.07</v>
      </c>
      <c r="Q98" s="42">
        <v>1.05</v>
      </c>
      <c r="R98" s="42">
        <v>0.26</v>
      </c>
      <c r="S98" s="42">
        <v>0</v>
      </c>
      <c r="T98" s="42"/>
      <c r="U98" s="19">
        <v>99.01569513182758</v>
      </c>
      <c r="V98" s="42">
        <v>23</v>
      </c>
      <c r="W98" s="42">
        <v>306</v>
      </c>
      <c r="X98" s="42"/>
      <c r="Y98" s="42">
        <v>766</v>
      </c>
      <c r="Z98" s="42">
        <v>122</v>
      </c>
      <c r="AA98" s="42">
        <v>14.3</v>
      </c>
      <c r="AB98" s="42">
        <v>28</v>
      </c>
      <c r="AC98" s="42"/>
      <c r="AD98" s="42">
        <v>17</v>
      </c>
      <c r="AE98" s="42">
        <v>3.97</v>
      </c>
      <c r="AF98" s="42">
        <v>1.1</v>
      </c>
      <c r="AG98" s="42">
        <v>3.3</v>
      </c>
      <c r="AH98" s="42">
        <v>0.52</v>
      </c>
      <c r="AI98" s="42"/>
      <c r="AJ98" s="42"/>
      <c r="AK98" s="42"/>
      <c r="AL98" s="42"/>
      <c r="AM98" s="42">
        <v>1.9</v>
      </c>
      <c r="AN98" s="42">
        <v>0.27</v>
      </c>
      <c r="AO98" s="42">
        <v>21</v>
      </c>
      <c r="AP98" s="42">
        <v>20</v>
      </c>
      <c r="AQ98" s="42"/>
      <c r="AR98" s="42">
        <v>10</v>
      </c>
      <c r="AS98" s="42">
        <v>24</v>
      </c>
      <c r="AT98" s="42"/>
      <c r="AU98" s="42"/>
      <c r="AV98" s="42">
        <v>82</v>
      </c>
      <c r="AW98" s="42"/>
      <c r="AX98" s="42">
        <v>0.41</v>
      </c>
      <c r="AY98" s="42">
        <v>2.16</v>
      </c>
      <c r="AZ98" s="42">
        <v>0.64</v>
      </c>
      <c r="BA98" s="42">
        <v>0.19</v>
      </c>
      <c r="BB98" s="42">
        <v>2.4</v>
      </c>
      <c r="BC98" s="137">
        <v>36.47619047619047</v>
      </c>
      <c r="BD98" s="137">
        <v>6.278688524590166</v>
      </c>
      <c r="BE98" s="137">
        <v>2.5081967213114758</v>
      </c>
      <c r="BF98" s="139"/>
      <c r="BG98" s="42"/>
      <c r="BH98" s="42">
        <v>0.0177049180327869</v>
      </c>
      <c r="BI98" s="137"/>
      <c r="BJ98" s="42"/>
      <c r="BK98" s="137">
        <v>1.4259439307387252</v>
      </c>
      <c r="BL98" s="139">
        <v>1.1881510335277843</v>
      </c>
      <c r="BM98" s="139">
        <v>19.79591836734694</v>
      </c>
      <c r="BN98" s="137">
        <v>2.035993403667796</v>
      </c>
      <c r="BO98" s="137">
        <v>52.25445733354908</v>
      </c>
      <c r="BP98" s="42">
        <v>0.70367</v>
      </c>
      <c r="BQ98" s="42">
        <v>0.512816</v>
      </c>
      <c r="BR98" s="42">
        <v>3.47223576871114</v>
      </c>
      <c r="BS98" s="42">
        <v>18.567</v>
      </c>
      <c r="BT98" s="42">
        <v>15.606</v>
      </c>
      <c r="BU98" s="42">
        <v>38.466</v>
      </c>
      <c r="BV98" s="137"/>
      <c r="BW98" s="140">
        <v>5.72</v>
      </c>
      <c r="BX98" s="140">
        <v>3.7333333333333334</v>
      </c>
      <c r="BY98" s="141"/>
      <c r="BZ98" s="140">
        <v>2.297297297297298</v>
      </c>
      <c r="CA98" s="140">
        <v>1.509505703422053</v>
      </c>
      <c r="CB98" s="140">
        <v>1.07843137254902</v>
      </c>
      <c r="CC98" s="140">
        <v>0.896739130434782</v>
      </c>
      <c r="CD98" s="140">
        <v>0.776119402985075</v>
      </c>
      <c r="CE98" s="141"/>
      <c r="CF98" s="141"/>
      <c r="CG98" s="141"/>
      <c r="CH98" s="141"/>
      <c r="CI98" s="140">
        <v>0.622950819672131</v>
      </c>
      <c r="CJ98" s="140">
        <v>0.593406593406593</v>
      </c>
      <c r="CK98" s="140">
        <v>0.75</v>
      </c>
      <c r="CL98" s="140">
        <v>0.888292940460189</v>
      </c>
      <c r="CM98" s="140">
        <v>1.4259439307387252</v>
      </c>
      <c r="CN98" s="42"/>
      <c r="CO98" s="42"/>
      <c r="CQ98" s="42"/>
      <c r="CR98" s="42"/>
      <c r="CS98" s="42"/>
      <c r="CT98" s="42"/>
      <c r="CU98" s="42"/>
      <c r="CV98" s="42"/>
      <c r="CW98" s="42"/>
      <c r="CX98" s="42"/>
      <c r="CY98" s="42"/>
    </row>
    <row r="99" spans="1:103" ht="13.5">
      <c r="A99" s="42" t="s">
        <v>868</v>
      </c>
      <c r="B99" s="28">
        <v>-35.64</v>
      </c>
      <c r="C99" s="28">
        <v>-70.76</v>
      </c>
      <c r="D99" s="42">
        <v>0</v>
      </c>
      <c r="E99" s="42">
        <v>0.075</v>
      </c>
      <c r="F99" s="42" t="s">
        <v>883</v>
      </c>
      <c r="G99" s="42">
        <v>53.2</v>
      </c>
      <c r="H99" s="42">
        <v>0.94</v>
      </c>
      <c r="I99" s="42">
        <v>17.8</v>
      </c>
      <c r="J99" s="42"/>
      <c r="K99" s="19">
        <v>7.6397012507873665</v>
      </c>
      <c r="L99" s="42"/>
      <c r="M99" s="42">
        <v>0.12</v>
      </c>
      <c r="N99" s="42">
        <v>5.55</v>
      </c>
      <c r="O99" s="42">
        <v>8.36</v>
      </c>
      <c r="P99" s="42">
        <v>3.61</v>
      </c>
      <c r="Q99" s="42">
        <v>1.16</v>
      </c>
      <c r="R99" s="42">
        <v>0.24</v>
      </c>
      <c r="S99" s="42">
        <v>0.17</v>
      </c>
      <c r="T99" s="42"/>
      <c r="U99" s="19">
        <v>98.78970125078735</v>
      </c>
      <c r="V99" s="42">
        <v>27</v>
      </c>
      <c r="W99" s="42">
        <v>310</v>
      </c>
      <c r="X99" s="42"/>
      <c r="Y99" s="42">
        <v>602</v>
      </c>
      <c r="Z99" s="42">
        <v>113</v>
      </c>
      <c r="AA99" s="42"/>
      <c r="AB99" s="42"/>
      <c r="AC99" s="42"/>
      <c r="AD99" s="42"/>
      <c r="AE99" s="42"/>
      <c r="AF99" s="42"/>
      <c r="AG99" s="42"/>
      <c r="AH99" s="42"/>
      <c r="AI99" s="42"/>
      <c r="AJ99" s="42"/>
      <c r="AK99" s="42"/>
      <c r="AL99" s="42"/>
      <c r="AM99" s="42"/>
      <c r="AN99" s="42"/>
      <c r="AO99" s="42">
        <v>17</v>
      </c>
      <c r="AP99" s="42"/>
      <c r="AQ99" s="42"/>
      <c r="AR99" s="42"/>
      <c r="AS99" s="42"/>
      <c r="AT99" s="42"/>
      <c r="AU99" s="42"/>
      <c r="AV99" s="42"/>
      <c r="AW99" s="42"/>
      <c r="AX99" s="42"/>
      <c r="AY99" s="42"/>
      <c r="AZ99" s="42"/>
      <c r="BA99" s="42"/>
      <c r="BB99" s="42"/>
      <c r="BC99" s="137">
        <v>35.41176470588234</v>
      </c>
      <c r="BD99" s="137">
        <v>5.327433628318583</v>
      </c>
      <c r="BE99" s="137">
        <v>2.7433628318584073</v>
      </c>
      <c r="BF99" s="139"/>
      <c r="BG99" s="42"/>
      <c r="BH99" s="42"/>
      <c r="BI99" s="137"/>
      <c r="BJ99" s="42"/>
      <c r="BK99" s="137"/>
      <c r="BL99" s="139">
        <v>1.2581053381294458</v>
      </c>
      <c r="BM99" s="139">
        <v>18.936170212765955</v>
      </c>
      <c r="BN99" s="137">
        <v>1.3765227478896158</v>
      </c>
      <c r="BO99" s="137">
        <v>61.81404360893834</v>
      </c>
      <c r="BP99" s="42">
        <v>0.70401</v>
      </c>
      <c r="BQ99" s="42"/>
      <c r="BR99" s="42"/>
      <c r="BS99" s="42">
        <v>18.604</v>
      </c>
      <c r="BT99" s="42">
        <v>15.604</v>
      </c>
      <c r="BU99" s="42">
        <v>38.494</v>
      </c>
      <c r="BV99" s="137"/>
      <c r="BW99" s="141"/>
      <c r="BX99" s="141"/>
      <c r="BY99" s="141"/>
      <c r="BZ99" s="141"/>
      <c r="CA99" s="141"/>
      <c r="CB99" s="141"/>
      <c r="CC99" s="141"/>
      <c r="CD99" s="141"/>
      <c r="CE99" s="141"/>
      <c r="CF99" s="141"/>
      <c r="CG99" s="141"/>
      <c r="CH99" s="141"/>
      <c r="CI99" s="141"/>
      <c r="CJ99" s="141"/>
      <c r="CK99" s="140">
        <v>0.607142857142857</v>
      </c>
      <c r="CL99" s="141"/>
      <c r="CM99" s="140"/>
      <c r="CN99" s="42"/>
      <c r="CO99" s="42"/>
      <c r="CQ99" s="42"/>
      <c r="CR99" s="42"/>
      <c r="CS99" s="42"/>
      <c r="CT99" s="42"/>
      <c r="CU99" s="42"/>
      <c r="CV99" s="42"/>
      <c r="CW99" s="42"/>
      <c r="CX99" s="42"/>
      <c r="CY99" s="42"/>
    </row>
    <row r="100" spans="1:103" ht="13.5">
      <c r="A100" s="42" t="s">
        <v>868</v>
      </c>
      <c r="B100" s="28">
        <v>-35.64</v>
      </c>
      <c r="C100" s="28">
        <v>-70.76</v>
      </c>
      <c r="D100" s="42">
        <v>0</v>
      </c>
      <c r="E100" s="42">
        <v>0.075</v>
      </c>
      <c r="F100" s="42" t="s">
        <v>884</v>
      </c>
      <c r="G100" s="42">
        <v>64.1</v>
      </c>
      <c r="H100" s="42">
        <v>0.81</v>
      </c>
      <c r="I100" s="42">
        <v>16.1</v>
      </c>
      <c r="J100" s="42"/>
      <c r="K100" s="19">
        <v>4.427247367947448</v>
      </c>
      <c r="L100" s="42"/>
      <c r="M100" s="42">
        <v>0.11</v>
      </c>
      <c r="N100" s="42">
        <v>1.69</v>
      </c>
      <c r="O100" s="42">
        <v>3.58</v>
      </c>
      <c r="P100" s="42">
        <v>5.03</v>
      </c>
      <c r="Q100" s="42">
        <v>2.92</v>
      </c>
      <c r="R100" s="42">
        <v>0.24</v>
      </c>
      <c r="S100" s="42">
        <v>0.56</v>
      </c>
      <c r="T100" s="42"/>
      <c r="U100" s="19">
        <v>99.56724736794745</v>
      </c>
      <c r="V100" s="42">
        <v>87</v>
      </c>
      <c r="W100" s="42">
        <v>597</v>
      </c>
      <c r="X100" s="42"/>
      <c r="Y100" s="42">
        <v>326</v>
      </c>
      <c r="Z100" s="42">
        <v>247</v>
      </c>
      <c r="AA100" s="42">
        <v>26.8</v>
      </c>
      <c r="AB100" s="42">
        <v>54</v>
      </c>
      <c r="AC100" s="42"/>
      <c r="AD100" s="42">
        <v>26</v>
      </c>
      <c r="AE100" s="42">
        <v>6.27</v>
      </c>
      <c r="AF100" s="42">
        <v>1.3</v>
      </c>
      <c r="AG100" s="42">
        <v>5.7</v>
      </c>
      <c r="AH100" s="42">
        <v>0.8</v>
      </c>
      <c r="AI100" s="42"/>
      <c r="AJ100" s="42"/>
      <c r="AK100" s="42"/>
      <c r="AL100" s="42"/>
      <c r="AM100" s="42">
        <v>2.7</v>
      </c>
      <c r="AN100" s="42">
        <v>0.41</v>
      </c>
      <c r="AO100" s="42">
        <v>27</v>
      </c>
      <c r="AP100" s="42">
        <v>12.7</v>
      </c>
      <c r="AQ100" s="42"/>
      <c r="AR100" s="42">
        <v>12</v>
      </c>
      <c r="AS100" s="42">
        <v>7.6</v>
      </c>
      <c r="AT100" s="42"/>
      <c r="AU100" s="42"/>
      <c r="AV100" s="42">
        <v>81</v>
      </c>
      <c r="AW100" s="42"/>
      <c r="AX100" s="42">
        <v>4.2</v>
      </c>
      <c r="AY100" s="42">
        <v>11</v>
      </c>
      <c r="AZ100" s="42">
        <v>2.7</v>
      </c>
      <c r="BA100" s="42">
        <v>0.64</v>
      </c>
      <c r="BB100" s="42">
        <v>6.2</v>
      </c>
      <c r="BC100" s="137">
        <v>12.074074074074069</v>
      </c>
      <c r="BD100" s="137">
        <v>1.3198380566801617</v>
      </c>
      <c r="BE100" s="137">
        <v>2.417004048582996</v>
      </c>
      <c r="BF100" s="139"/>
      <c r="BG100" s="42"/>
      <c r="BH100" s="42">
        <v>0.0445344129554656</v>
      </c>
      <c r="BI100" s="137"/>
      <c r="BJ100" s="42"/>
      <c r="BK100" s="137">
        <v>0.751227853935524</v>
      </c>
      <c r="BL100" s="139">
        <v>1.114568163072396</v>
      </c>
      <c r="BM100" s="139">
        <v>19.876543209876537</v>
      </c>
      <c r="BN100" s="137">
        <v>2.619672998785473</v>
      </c>
      <c r="BO100" s="137">
        <v>45.96315176284576</v>
      </c>
      <c r="BP100" s="42">
        <v>0.70396</v>
      </c>
      <c r="BQ100" s="42"/>
      <c r="BR100" s="42"/>
      <c r="BS100" s="42">
        <v>18.598</v>
      </c>
      <c r="BT100" s="42">
        <v>15.623</v>
      </c>
      <c r="BU100" s="42">
        <v>38.541</v>
      </c>
      <c r="BV100" s="137"/>
      <c r="BW100" s="140">
        <v>10.72</v>
      </c>
      <c r="BX100" s="140">
        <v>7.2</v>
      </c>
      <c r="BY100" s="141"/>
      <c r="BZ100" s="140">
        <v>3.513513513513513</v>
      </c>
      <c r="CA100" s="140">
        <v>2.38403041825095</v>
      </c>
      <c r="CB100" s="140">
        <v>1.2745098039215692</v>
      </c>
      <c r="CC100" s="140">
        <v>1.5489130434782612</v>
      </c>
      <c r="CD100" s="140">
        <v>1.1940298507462692</v>
      </c>
      <c r="CE100" s="141"/>
      <c r="CF100" s="141"/>
      <c r="CG100" s="141"/>
      <c r="CH100" s="140"/>
      <c r="CI100" s="140">
        <v>0.885245901639344</v>
      </c>
      <c r="CJ100" s="140">
        <v>0.901098901098901</v>
      </c>
      <c r="CK100" s="140">
        <v>0.964285714285714</v>
      </c>
      <c r="CL100" s="140">
        <v>0.665021378893743</v>
      </c>
      <c r="CM100" s="140">
        <v>0.751227853935524</v>
      </c>
      <c r="CN100" s="42"/>
      <c r="CO100" s="42"/>
      <c r="CQ100" s="42"/>
      <c r="CR100" s="42"/>
      <c r="CS100" s="42"/>
      <c r="CT100" s="42"/>
      <c r="CU100" s="42"/>
      <c r="CV100" s="42"/>
      <c r="CW100" s="42"/>
      <c r="CX100" s="42"/>
      <c r="CY100" s="42"/>
    </row>
    <row r="101" spans="1:103" ht="13.5">
      <c r="A101" s="42" t="s">
        <v>868</v>
      </c>
      <c r="B101" s="28">
        <v>-35.64</v>
      </c>
      <c r="C101" s="28">
        <v>-70.76</v>
      </c>
      <c r="D101" s="42">
        <v>0</v>
      </c>
      <c r="E101" s="42">
        <v>0.075</v>
      </c>
      <c r="F101" s="42" t="s">
        <v>885</v>
      </c>
      <c r="G101" s="42">
        <v>52.3</v>
      </c>
      <c r="H101" s="42">
        <v>1.17</v>
      </c>
      <c r="I101" s="42">
        <v>18</v>
      </c>
      <c r="J101" s="42"/>
      <c r="K101" s="19">
        <v>7.819670655988482</v>
      </c>
      <c r="L101" s="42"/>
      <c r="M101" s="42">
        <v>0.13</v>
      </c>
      <c r="N101" s="42">
        <v>5.04</v>
      </c>
      <c r="O101" s="42">
        <v>9.09</v>
      </c>
      <c r="P101" s="42">
        <v>3.65</v>
      </c>
      <c r="Q101" s="42">
        <v>1.07</v>
      </c>
      <c r="R101" s="42">
        <v>0.31</v>
      </c>
      <c r="S101" s="42">
        <v>0.16</v>
      </c>
      <c r="T101" s="42"/>
      <c r="U101" s="19">
        <v>98.73967065598849</v>
      </c>
      <c r="V101" s="42">
        <v>28</v>
      </c>
      <c r="W101" s="42">
        <v>336</v>
      </c>
      <c r="X101" s="42"/>
      <c r="Y101" s="42">
        <v>673</v>
      </c>
      <c r="Z101" s="42">
        <v>131</v>
      </c>
      <c r="AA101" s="42">
        <v>18.1</v>
      </c>
      <c r="AB101" s="42">
        <v>36</v>
      </c>
      <c r="AC101" s="42"/>
      <c r="AD101" s="42">
        <v>21</v>
      </c>
      <c r="AE101" s="42">
        <v>4.47</v>
      </c>
      <c r="AF101" s="42">
        <v>1.2</v>
      </c>
      <c r="AG101" s="42">
        <v>3.8</v>
      </c>
      <c r="AH101" s="42">
        <v>0.5</v>
      </c>
      <c r="AI101" s="42"/>
      <c r="AJ101" s="42"/>
      <c r="AK101" s="42"/>
      <c r="AL101" s="42"/>
      <c r="AM101" s="42">
        <v>1.4</v>
      </c>
      <c r="AN101" s="42">
        <v>0.21</v>
      </c>
      <c r="AO101" s="42">
        <v>19</v>
      </c>
      <c r="AP101" s="42">
        <v>24</v>
      </c>
      <c r="AQ101" s="42"/>
      <c r="AR101" s="42">
        <v>68</v>
      </c>
      <c r="AS101" s="42">
        <v>26.7</v>
      </c>
      <c r="AT101" s="42"/>
      <c r="AU101" s="42"/>
      <c r="AV101" s="42">
        <v>88</v>
      </c>
      <c r="AW101" s="42"/>
      <c r="AX101" s="42">
        <v>0.72</v>
      </c>
      <c r="AY101" s="42">
        <v>2.98</v>
      </c>
      <c r="AZ101" s="42">
        <v>0.72</v>
      </c>
      <c r="BA101" s="42">
        <v>0.36</v>
      </c>
      <c r="BB101" s="42">
        <v>2.9</v>
      </c>
      <c r="BC101" s="137">
        <v>35.42105263157895</v>
      </c>
      <c r="BD101" s="137">
        <v>5.137404580152672</v>
      </c>
      <c r="BE101" s="137">
        <v>2.5648854961832055</v>
      </c>
      <c r="BF101" s="139"/>
      <c r="BG101" s="42"/>
      <c r="BH101" s="42">
        <v>0.0227480916030534</v>
      </c>
      <c r="BI101" s="137"/>
      <c r="BJ101" s="42"/>
      <c r="BK101" s="137">
        <v>1.9721587193736134</v>
      </c>
      <c r="BL101" s="139">
        <v>1.316106753844645</v>
      </c>
      <c r="BM101" s="139">
        <v>15.38461538461538</v>
      </c>
      <c r="BN101" s="137">
        <v>1.55152195555327</v>
      </c>
      <c r="BO101" s="137">
        <v>58.952134127543445</v>
      </c>
      <c r="BP101" s="42">
        <v>0.70393</v>
      </c>
      <c r="BQ101" s="42"/>
      <c r="BR101" s="42"/>
      <c r="BS101" s="42"/>
      <c r="BT101" s="42"/>
      <c r="BU101" s="42"/>
      <c r="BV101" s="137"/>
      <c r="BW101" s="140">
        <v>7.24</v>
      </c>
      <c r="BX101" s="140">
        <v>4.8</v>
      </c>
      <c r="BY101" s="141"/>
      <c r="BZ101" s="140">
        <v>2.837837837837838</v>
      </c>
      <c r="CA101" s="140">
        <v>1.699619771863118</v>
      </c>
      <c r="CB101" s="140">
        <v>1.1764705882352942</v>
      </c>
      <c r="CC101" s="140">
        <v>1.0326086956521736</v>
      </c>
      <c r="CD101" s="140">
        <v>0.746268656716418</v>
      </c>
      <c r="CE101" s="141"/>
      <c r="CF101" s="141"/>
      <c r="CG101" s="141"/>
      <c r="CH101" s="141"/>
      <c r="CI101" s="140">
        <v>0.459016393442623</v>
      </c>
      <c r="CJ101" s="140">
        <v>0.461538461538461</v>
      </c>
      <c r="CK101" s="140">
        <v>0.678571428571429</v>
      </c>
      <c r="CL101" s="140">
        <v>0.905253182663298</v>
      </c>
      <c r="CM101" s="140">
        <v>1.9721587193736134</v>
      </c>
      <c r="CN101" s="42"/>
      <c r="CO101" s="42"/>
      <c r="CQ101" s="42"/>
      <c r="CR101" s="42"/>
      <c r="CS101" s="42"/>
      <c r="CT101" s="42"/>
      <c r="CU101" s="42"/>
      <c r="CV101" s="42"/>
      <c r="CW101" s="42"/>
      <c r="CX101" s="42"/>
      <c r="CY101" s="42"/>
    </row>
    <row r="102" spans="1:103" ht="13.5">
      <c r="A102" s="42" t="s">
        <v>868</v>
      </c>
      <c r="B102" s="28">
        <v>-35.64</v>
      </c>
      <c r="C102" s="28">
        <v>-70.76</v>
      </c>
      <c r="D102" s="42">
        <v>0</v>
      </c>
      <c r="E102" s="42">
        <v>0.075</v>
      </c>
      <c r="F102" s="42" t="s">
        <v>886</v>
      </c>
      <c r="G102" s="42">
        <v>67.5</v>
      </c>
      <c r="H102" s="42">
        <v>0.56</v>
      </c>
      <c r="I102" s="42">
        <v>15.8</v>
      </c>
      <c r="J102" s="42"/>
      <c r="K102" s="19">
        <v>2.9424997750382436</v>
      </c>
      <c r="L102" s="42"/>
      <c r="M102" s="42">
        <v>0.08</v>
      </c>
      <c r="N102" s="42">
        <v>0.95</v>
      </c>
      <c r="O102" s="42">
        <v>2.4</v>
      </c>
      <c r="P102" s="42">
        <v>5</v>
      </c>
      <c r="Q102" s="42">
        <v>3.34</v>
      </c>
      <c r="R102" s="42">
        <v>0.1</v>
      </c>
      <c r="S102" s="42">
        <v>0.98</v>
      </c>
      <c r="T102" s="42"/>
      <c r="U102" s="19">
        <v>99.65249977503825</v>
      </c>
      <c r="V102" s="42">
        <v>108</v>
      </c>
      <c r="W102" s="42">
        <v>622</v>
      </c>
      <c r="X102" s="42"/>
      <c r="Y102" s="42">
        <v>262</v>
      </c>
      <c r="Z102" s="42">
        <v>260</v>
      </c>
      <c r="AA102" s="42">
        <v>25</v>
      </c>
      <c r="AB102" s="42">
        <v>50</v>
      </c>
      <c r="AC102" s="42"/>
      <c r="AD102" s="42">
        <v>25</v>
      </c>
      <c r="AE102" s="42">
        <v>4.6</v>
      </c>
      <c r="AF102" s="42">
        <v>1.02</v>
      </c>
      <c r="AG102" s="42">
        <v>5.2</v>
      </c>
      <c r="AH102" s="42">
        <v>0.69</v>
      </c>
      <c r="AI102" s="42"/>
      <c r="AJ102" s="42"/>
      <c r="AK102" s="42"/>
      <c r="AL102" s="42"/>
      <c r="AM102" s="42">
        <v>2.5</v>
      </c>
      <c r="AN102" s="42">
        <v>0.39</v>
      </c>
      <c r="AO102" s="42">
        <v>28</v>
      </c>
      <c r="AP102" s="42">
        <v>7.5</v>
      </c>
      <c r="AQ102" s="42"/>
      <c r="AR102" s="42">
        <v>1.2</v>
      </c>
      <c r="AS102" s="42">
        <v>19.3</v>
      </c>
      <c r="AT102" s="42"/>
      <c r="AU102" s="42"/>
      <c r="AV102" s="42">
        <v>63</v>
      </c>
      <c r="AW102" s="42"/>
      <c r="AX102" s="42">
        <v>5.2</v>
      </c>
      <c r="AY102" s="42">
        <v>12.1</v>
      </c>
      <c r="AZ102" s="42">
        <v>3.1</v>
      </c>
      <c r="BA102" s="42">
        <v>1.72</v>
      </c>
      <c r="BB102" s="42">
        <v>6.6</v>
      </c>
      <c r="BC102" s="137">
        <v>9.35714285714286</v>
      </c>
      <c r="BD102" s="137">
        <v>1.0076923076923077</v>
      </c>
      <c r="BE102" s="137">
        <v>2.3923076923076922</v>
      </c>
      <c r="BF102" s="139"/>
      <c r="BG102" s="42"/>
      <c r="BH102" s="42">
        <v>0.0465384615384615</v>
      </c>
      <c r="BI102" s="137"/>
      <c r="BJ102" s="42"/>
      <c r="BK102" s="137">
        <v>0.875640962322544</v>
      </c>
      <c r="BL102" s="139">
        <v>1.0255936646384818</v>
      </c>
      <c r="BM102" s="139">
        <v>28.214285714285715</v>
      </c>
      <c r="BN102" s="137">
        <v>3.0973681842507825</v>
      </c>
      <c r="BO102" s="137">
        <v>41.840378979733025</v>
      </c>
      <c r="BP102" s="42">
        <v>0.70387</v>
      </c>
      <c r="BQ102" s="42"/>
      <c r="BR102" s="42"/>
      <c r="BS102" s="42"/>
      <c r="BT102" s="42"/>
      <c r="BU102" s="42"/>
      <c r="BV102" s="137"/>
      <c r="BW102" s="140">
        <v>10</v>
      </c>
      <c r="BX102" s="140">
        <v>6.666666666666667</v>
      </c>
      <c r="BY102" s="141"/>
      <c r="BZ102" s="140">
        <v>3.378378378378378</v>
      </c>
      <c r="CA102" s="140">
        <v>1.749049429657794</v>
      </c>
      <c r="CB102" s="140">
        <v>1</v>
      </c>
      <c r="CC102" s="140">
        <v>1.41304347826087</v>
      </c>
      <c r="CD102" s="140">
        <v>1.029850746268657</v>
      </c>
      <c r="CE102" s="141"/>
      <c r="CF102" s="141"/>
      <c r="CG102" s="141"/>
      <c r="CH102" s="140"/>
      <c r="CI102" s="140">
        <v>0.819672131147541</v>
      </c>
      <c r="CJ102" s="140">
        <v>0.857142857142857</v>
      </c>
      <c r="CK102" s="140">
        <v>1</v>
      </c>
      <c r="CL102" s="140">
        <v>0.717738493707004</v>
      </c>
      <c r="CM102" s="140">
        <v>0.875640962322544</v>
      </c>
      <c r="CN102" s="42"/>
      <c r="CO102" s="42"/>
      <c r="CQ102" s="42"/>
      <c r="CR102" s="42"/>
      <c r="CS102" s="42"/>
      <c r="CT102" s="42"/>
      <c r="CU102" s="42"/>
      <c r="CV102" s="42"/>
      <c r="CW102" s="42"/>
      <c r="CX102" s="42"/>
      <c r="CY102" s="42"/>
    </row>
    <row r="103" spans="1:103" ht="13.5">
      <c r="A103" s="42" t="s">
        <v>868</v>
      </c>
      <c r="B103" s="28">
        <v>-35.64</v>
      </c>
      <c r="C103" s="28">
        <v>-70.76</v>
      </c>
      <c r="D103" s="42">
        <v>0</v>
      </c>
      <c r="E103" s="42">
        <v>0.075</v>
      </c>
      <c r="F103" s="42" t="s">
        <v>887</v>
      </c>
      <c r="G103" s="42">
        <v>61.5</v>
      </c>
      <c r="H103" s="42">
        <v>0.81</v>
      </c>
      <c r="I103" s="42">
        <v>16.5</v>
      </c>
      <c r="J103" s="42"/>
      <c r="K103" s="19">
        <v>5.3090974534329165</v>
      </c>
      <c r="L103" s="42"/>
      <c r="M103" s="42">
        <v>0.1</v>
      </c>
      <c r="N103" s="42">
        <v>2.89</v>
      </c>
      <c r="O103" s="42">
        <v>4.84</v>
      </c>
      <c r="P103" s="42">
        <v>4.63</v>
      </c>
      <c r="Q103" s="42">
        <v>2.43</v>
      </c>
      <c r="R103" s="42">
        <v>0.19</v>
      </c>
      <c r="S103" s="42">
        <v>0.06</v>
      </c>
      <c r="T103" s="42"/>
      <c r="U103" s="19">
        <v>99.2590974534329</v>
      </c>
      <c r="V103" s="42">
        <v>70</v>
      </c>
      <c r="W103" s="42">
        <v>483</v>
      </c>
      <c r="X103" s="42"/>
      <c r="Y103" s="42">
        <v>377</v>
      </c>
      <c r="Z103" s="42">
        <v>212</v>
      </c>
      <c r="AA103" s="42">
        <v>19.9</v>
      </c>
      <c r="AB103" s="42">
        <v>42</v>
      </c>
      <c r="AC103" s="42"/>
      <c r="AD103" s="42">
        <v>22</v>
      </c>
      <c r="AE103" s="42">
        <v>5.03</v>
      </c>
      <c r="AF103" s="42">
        <v>1.1</v>
      </c>
      <c r="AG103" s="42">
        <v>4.1</v>
      </c>
      <c r="AH103" s="42">
        <v>0.67</v>
      </c>
      <c r="AI103" s="42"/>
      <c r="AJ103" s="42"/>
      <c r="AK103" s="42"/>
      <c r="AL103" s="42"/>
      <c r="AM103" s="42">
        <v>2.2</v>
      </c>
      <c r="AN103" s="42">
        <v>0.35</v>
      </c>
      <c r="AO103" s="42">
        <v>24</v>
      </c>
      <c r="AP103" s="42">
        <v>15</v>
      </c>
      <c r="AQ103" s="42"/>
      <c r="AR103" s="42">
        <v>38</v>
      </c>
      <c r="AS103" s="42">
        <v>15</v>
      </c>
      <c r="AT103" s="42"/>
      <c r="AU103" s="42"/>
      <c r="AV103" s="42">
        <v>79</v>
      </c>
      <c r="AW103" s="42"/>
      <c r="AX103" s="42">
        <v>3.3</v>
      </c>
      <c r="AY103" s="42">
        <v>8.1</v>
      </c>
      <c r="AZ103" s="42">
        <v>2.3</v>
      </c>
      <c r="BA103" s="42">
        <v>0.48</v>
      </c>
      <c r="BB103" s="42">
        <v>5.26</v>
      </c>
      <c r="BC103" s="137">
        <v>15.708333333333329</v>
      </c>
      <c r="BD103" s="137">
        <v>1.778301886792453</v>
      </c>
      <c r="BE103" s="137">
        <v>2.278301886792453</v>
      </c>
      <c r="BF103" s="139"/>
      <c r="BG103" s="42"/>
      <c r="BH103" s="42">
        <v>0.0382075471698113</v>
      </c>
      <c r="BI103" s="137"/>
      <c r="BJ103" s="42"/>
      <c r="BK103" s="137">
        <v>0.97177946989958</v>
      </c>
      <c r="BL103" s="139">
        <v>1.15436420865122</v>
      </c>
      <c r="BM103" s="139">
        <v>20.370370370370367</v>
      </c>
      <c r="BN103" s="137">
        <v>1.8370579423643312</v>
      </c>
      <c r="BO103" s="137">
        <v>54.81151473099677</v>
      </c>
      <c r="BP103" s="42">
        <v>0.70396</v>
      </c>
      <c r="BQ103" s="42"/>
      <c r="BR103" s="42"/>
      <c r="BS103" s="42"/>
      <c r="BT103" s="42"/>
      <c r="BU103" s="42"/>
      <c r="BV103" s="137"/>
      <c r="BW103" s="140">
        <v>7.96</v>
      </c>
      <c r="BX103" s="140">
        <v>5.6</v>
      </c>
      <c r="BY103" s="141"/>
      <c r="BZ103" s="140">
        <v>2.9729729729729732</v>
      </c>
      <c r="CA103" s="140">
        <v>1.91254752851711</v>
      </c>
      <c r="CB103" s="140">
        <v>1.07843137254902</v>
      </c>
      <c r="CC103" s="140">
        <v>1.1141304347826093</v>
      </c>
      <c r="CD103" s="140">
        <v>1</v>
      </c>
      <c r="CE103" s="141"/>
      <c r="CF103" s="141"/>
      <c r="CG103" s="141"/>
      <c r="CH103" s="140"/>
      <c r="CI103" s="140">
        <v>0.721311475409836</v>
      </c>
      <c r="CJ103" s="140">
        <v>0.769230769230769</v>
      </c>
      <c r="CK103" s="140">
        <v>0.857142857142857</v>
      </c>
      <c r="CL103" s="140">
        <v>0.700955683206255</v>
      </c>
      <c r="CM103" s="140">
        <v>0.97177946989958</v>
      </c>
      <c r="CN103" s="42"/>
      <c r="CO103" s="42"/>
      <c r="CQ103" s="42"/>
      <c r="CR103" s="42"/>
      <c r="CS103" s="42"/>
      <c r="CT103" s="42"/>
      <c r="CU103" s="42"/>
      <c r="CV103" s="42"/>
      <c r="CW103" s="42"/>
      <c r="CX103" s="42"/>
      <c r="CY103" s="42"/>
    </row>
    <row r="104" spans="1:103" ht="13.5">
      <c r="A104" s="42" t="s">
        <v>868</v>
      </c>
      <c r="B104" s="28">
        <v>-35.64</v>
      </c>
      <c r="C104" s="28">
        <v>-70.76</v>
      </c>
      <c r="D104" s="42">
        <v>0</v>
      </c>
      <c r="E104" s="42">
        <v>0.075</v>
      </c>
      <c r="F104" s="42" t="s">
        <v>888</v>
      </c>
      <c r="G104" s="42">
        <v>69</v>
      </c>
      <c r="H104" s="42">
        <v>0.51</v>
      </c>
      <c r="I104" s="42">
        <v>15.1</v>
      </c>
      <c r="J104" s="42"/>
      <c r="K104" s="19">
        <v>2.753531899577073</v>
      </c>
      <c r="L104" s="42"/>
      <c r="M104" s="42">
        <v>0.07</v>
      </c>
      <c r="N104" s="42">
        <v>0.75</v>
      </c>
      <c r="O104" s="42">
        <v>1.69</v>
      </c>
      <c r="P104" s="42">
        <v>5.14</v>
      </c>
      <c r="Q104" s="42">
        <v>3.79</v>
      </c>
      <c r="R104" s="42">
        <v>0.1</v>
      </c>
      <c r="S104" s="42">
        <v>0.23</v>
      </c>
      <c r="T104" s="42"/>
      <c r="U104" s="19">
        <v>99.13353189957705</v>
      </c>
      <c r="V104" s="42">
        <v>115</v>
      </c>
      <c r="W104" s="42">
        <v>679</v>
      </c>
      <c r="X104" s="42"/>
      <c r="Y104" s="42">
        <v>155</v>
      </c>
      <c r="Z104" s="42">
        <v>307</v>
      </c>
      <c r="AA104" s="42"/>
      <c r="AB104" s="42"/>
      <c r="AC104" s="42"/>
      <c r="AD104" s="42"/>
      <c r="AE104" s="42"/>
      <c r="AF104" s="42"/>
      <c r="AG104" s="42"/>
      <c r="AH104" s="42"/>
      <c r="AI104" s="42"/>
      <c r="AJ104" s="42"/>
      <c r="AK104" s="42"/>
      <c r="AL104" s="42"/>
      <c r="AM104" s="42"/>
      <c r="AN104" s="42"/>
      <c r="AO104" s="42">
        <v>33</v>
      </c>
      <c r="AP104" s="42"/>
      <c r="AQ104" s="42"/>
      <c r="AR104" s="42"/>
      <c r="AS104" s="42"/>
      <c r="AT104" s="42"/>
      <c r="AU104" s="42"/>
      <c r="AV104" s="42"/>
      <c r="AW104" s="42"/>
      <c r="AX104" s="42"/>
      <c r="AY104" s="42"/>
      <c r="AZ104" s="42"/>
      <c r="BA104" s="42"/>
      <c r="BB104" s="42"/>
      <c r="BC104" s="137">
        <v>4.696969696969697</v>
      </c>
      <c r="BD104" s="137">
        <v>0.504885993485342</v>
      </c>
      <c r="BE104" s="137">
        <v>2.2117263843648205</v>
      </c>
      <c r="BF104" s="139"/>
      <c r="BG104" s="42"/>
      <c r="BH104" s="42"/>
      <c r="BI104" s="137"/>
      <c r="BJ104" s="42"/>
      <c r="BK104" s="137"/>
      <c r="BL104" s="139">
        <v>1.0351582263959291</v>
      </c>
      <c r="BM104" s="139">
        <v>29.6078431372549</v>
      </c>
      <c r="BN104" s="137">
        <v>3.671375866102763</v>
      </c>
      <c r="BO104" s="137">
        <v>37.769504372350625</v>
      </c>
      <c r="BP104" s="42">
        <v>0.70393</v>
      </c>
      <c r="BQ104" s="42"/>
      <c r="BR104" s="42"/>
      <c r="BS104" s="42">
        <v>18.587</v>
      </c>
      <c r="BT104" s="42">
        <v>15.603</v>
      </c>
      <c r="BU104" s="42">
        <v>38.482</v>
      </c>
      <c r="BV104" s="137"/>
      <c r="BW104" s="141"/>
      <c r="BX104" s="141"/>
      <c r="BY104" s="141"/>
      <c r="BZ104" s="141"/>
      <c r="CA104" s="141"/>
      <c r="CB104" s="141"/>
      <c r="CC104" s="141"/>
      <c r="CD104" s="141"/>
      <c r="CE104" s="141"/>
      <c r="CF104" s="141"/>
      <c r="CG104" s="141"/>
      <c r="CH104" s="140"/>
      <c r="CI104" s="141"/>
      <c r="CJ104" s="141"/>
      <c r="CK104" s="140">
        <v>1.1785714285714293</v>
      </c>
      <c r="CL104" s="141"/>
      <c r="CM104" s="140"/>
      <c r="CN104" s="42"/>
      <c r="CO104" s="42"/>
      <c r="CQ104" s="42"/>
      <c r="CR104" s="42"/>
      <c r="CS104" s="42"/>
      <c r="CT104" s="42"/>
      <c r="CU104" s="42"/>
      <c r="CV104" s="42"/>
      <c r="CW104" s="42"/>
      <c r="CX104" s="42"/>
      <c r="CY104" s="42"/>
    </row>
    <row r="105" spans="1:103" ht="13.5">
      <c r="A105" s="42" t="s">
        <v>868</v>
      </c>
      <c r="B105" s="28">
        <v>-35.64</v>
      </c>
      <c r="C105" s="28">
        <v>-70.76</v>
      </c>
      <c r="D105" s="42">
        <v>0</v>
      </c>
      <c r="E105" s="42">
        <v>0.075</v>
      </c>
      <c r="F105" s="42" t="s">
        <v>889</v>
      </c>
      <c r="G105" s="42">
        <v>57</v>
      </c>
      <c r="H105" s="42">
        <v>1.2</v>
      </c>
      <c r="I105" s="42">
        <v>16.6</v>
      </c>
      <c r="J105" s="42"/>
      <c r="K105" s="19">
        <v>8.044632412489877</v>
      </c>
      <c r="L105" s="42"/>
      <c r="M105" s="42">
        <v>0.14</v>
      </c>
      <c r="N105" s="42">
        <v>3.2</v>
      </c>
      <c r="O105" s="42">
        <v>6.67</v>
      </c>
      <c r="P105" s="42">
        <v>4.43</v>
      </c>
      <c r="Q105" s="42">
        <v>1.48</v>
      </c>
      <c r="R105" s="42">
        <v>0.27</v>
      </c>
      <c r="S105" s="42">
        <v>0</v>
      </c>
      <c r="T105" s="42"/>
      <c r="U105" s="19">
        <v>99.03463241248986</v>
      </c>
      <c r="V105" s="42">
        <v>38</v>
      </c>
      <c r="W105" s="42">
        <v>365</v>
      </c>
      <c r="X105" s="42"/>
      <c r="Y105" s="42">
        <v>513</v>
      </c>
      <c r="Z105" s="42">
        <v>136</v>
      </c>
      <c r="AA105" s="42"/>
      <c r="AB105" s="42"/>
      <c r="AC105" s="42"/>
      <c r="AD105" s="42"/>
      <c r="AE105" s="42"/>
      <c r="AF105" s="42"/>
      <c r="AG105" s="42"/>
      <c r="AH105" s="42"/>
      <c r="AI105" s="42"/>
      <c r="AJ105" s="42"/>
      <c r="AK105" s="42"/>
      <c r="AL105" s="42"/>
      <c r="AM105" s="42"/>
      <c r="AN105" s="42"/>
      <c r="AO105" s="42">
        <v>24</v>
      </c>
      <c r="AP105" s="42"/>
      <c r="AQ105" s="42"/>
      <c r="AR105" s="42"/>
      <c r="AS105" s="42"/>
      <c r="AT105" s="42"/>
      <c r="AU105" s="42"/>
      <c r="AV105" s="42"/>
      <c r="AW105" s="42"/>
      <c r="AX105" s="42"/>
      <c r="AY105" s="42"/>
      <c r="AZ105" s="42"/>
      <c r="BA105" s="42"/>
      <c r="BB105" s="42"/>
      <c r="BC105" s="137">
        <v>21.375</v>
      </c>
      <c r="BD105" s="137">
        <v>3.7720588235294117</v>
      </c>
      <c r="BE105" s="137">
        <v>2.683823529411764</v>
      </c>
      <c r="BF105" s="139"/>
      <c r="BG105" s="42"/>
      <c r="BH105" s="42"/>
      <c r="BI105" s="137"/>
      <c r="BJ105" s="42"/>
      <c r="BK105" s="137"/>
      <c r="BL105" s="139">
        <v>1.266079807478704</v>
      </c>
      <c r="BM105" s="139">
        <v>13.833333333333341</v>
      </c>
      <c r="BN105" s="137">
        <v>2.513947628903086</v>
      </c>
      <c r="BO105" s="137">
        <v>46.987878280232984</v>
      </c>
      <c r="BP105" s="42">
        <v>0.70393</v>
      </c>
      <c r="BQ105" s="42"/>
      <c r="BR105" s="42"/>
      <c r="BS105" s="42">
        <v>18.586</v>
      </c>
      <c r="BT105" s="42">
        <v>15.607</v>
      </c>
      <c r="BU105" s="42">
        <v>38.491</v>
      </c>
      <c r="BV105" s="137"/>
      <c r="BW105" s="141"/>
      <c r="BX105" s="141"/>
      <c r="BY105" s="141"/>
      <c r="BZ105" s="141"/>
      <c r="CA105" s="141"/>
      <c r="CB105" s="141"/>
      <c r="CC105" s="141"/>
      <c r="CD105" s="141"/>
      <c r="CE105" s="141"/>
      <c r="CF105" s="141"/>
      <c r="CG105" s="141"/>
      <c r="CH105" s="141"/>
      <c r="CI105" s="141"/>
      <c r="CJ105" s="141"/>
      <c r="CK105" s="140">
        <v>0.857142857142857</v>
      </c>
      <c r="CL105" s="141"/>
      <c r="CM105" s="140"/>
      <c r="CN105" s="42"/>
      <c r="CO105" s="42"/>
      <c r="CQ105" s="42"/>
      <c r="CR105" s="42"/>
      <c r="CS105" s="42"/>
      <c r="CT105" s="42"/>
      <c r="CU105" s="42"/>
      <c r="CV105" s="42"/>
      <c r="CW105" s="42"/>
      <c r="CX105" s="42"/>
      <c r="CY105" s="42"/>
    </row>
    <row r="106" spans="1:103" ht="13.5">
      <c r="A106" s="42" t="s">
        <v>868</v>
      </c>
      <c r="B106" s="28">
        <v>-35.64</v>
      </c>
      <c r="C106" s="28">
        <v>-70.76</v>
      </c>
      <c r="D106" s="42">
        <v>0</v>
      </c>
      <c r="E106" s="42">
        <v>0.075</v>
      </c>
      <c r="F106" s="42" t="s">
        <v>890</v>
      </c>
      <c r="G106" s="42">
        <v>60.6</v>
      </c>
      <c r="H106" s="42">
        <v>1.05</v>
      </c>
      <c r="I106" s="42">
        <v>16.5</v>
      </c>
      <c r="J106" s="42"/>
      <c r="K106" s="19">
        <v>6.082965895797715</v>
      </c>
      <c r="L106" s="42"/>
      <c r="M106" s="42">
        <v>0.14</v>
      </c>
      <c r="N106" s="42">
        <v>2.11</v>
      </c>
      <c r="O106" s="42">
        <v>4.7</v>
      </c>
      <c r="P106" s="42">
        <v>4.94</v>
      </c>
      <c r="Q106" s="42">
        <v>1.92</v>
      </c>
      <c r="R106" s="42">
        <v>0.32</v>
      </c>
      <c r="S106" s="42">
        <v>1.14</v>
      </c>
      <c r="T106" s="42"/>
      <c r="U106" s="19">
        <v>99.50296589579771</v>
      </c>
      <c r="V106" s="42">
        <v>45</v>
      </c>
      <c r="W106" s="42">
        <v>476</v>
      </c>
      <c r="X106" s="42"/>
      <c r="Y106" s="42">
        <v>457</v>
      </c>
      <c r="Z106" s="42">
        <v>169</v>
      </c>
      <c r="AA106" s="42"/>
      <c r="AB106" s="42"/>
      <c r="AC106" s="42"/>
      <c r="AD106" s="42"/>
      <c r="AE106" s="42"/>
      <c r="AF106" s="42"/>
      <c r="AG106" s="42"/>
      <c r="AH106" s="42"/>
      <c r="AI106" s="42"/>
      <c r="AJ106" s="42"/>
      <c r="AK106" s="42"/>
      <c r="AL106" s="42"/>
      <c r="AM106" s="42"/>
      <c r="AN106" s="42"/>
      <c r="AO106" s="42">
        <v>25</v>
      </c>
      <c r="AP106" s="42"/>
      <c r="AQ106" s="42"/>
      <c r="AR106" s="42"/>
      <c r="AS106" s="42"/>
      <c r="AT106" s="42"/>
      <c r="AU106" s="42"/>
      <c r="AV106" s="42"/>
      <c r="AW106" s="42"/>
      <c r="AX106" s="42"/>
      <c r="AY106" s="42"/>
      <c r="AZ106" s="42"/>
      <c r="BA106" s="42"/>
      <c r="BB106" s="42"/>
      <c r="BC106" s="137">
        <v>18.28</v>
      </c>
      <c r="BD106" s="137">
        <v>2.7041420118343193</v>
      </c>
      <c r="BE106" s="137">
        <v>2.816568047337278</v>
      </c>
      <c r="BF106" s="139"/>
      <c r="BG106" s="42"/>
      <c r="BH106" s="42"/>
      <c r="BI106" s="137"/>
      <c r="BJ106" s="42"/>
      <c r="BK106" s="137"/>
      <c r="BL106" s="139">
        <v>1.1363880103662882</v>
      </c>
      <c r="BM106" s="139">
        <v>15.71428571428571</v>
      </c>
      <c r="BN106" s="137">
        <v>2.882922225496547</v>
      </c>
      <c r="BO106" s="137">
        <v>43.59584194069402</v>
      </c>
      <c r="BP106" s="42">
        <v>0.70394</v>
      </c>
      <c r="BQ106" s="42"/>
      <c r="BR106" s="42"/>
      <c r="BS106" s="42">
        <v>18.593</v>
      </c>
      <c r="BT106" s="42">
        <v>15.609</v>
      </c>
      <c r="BU106" s="42">
        <v>38.492</v>
      </c>
      <c r="BV106" s="137"/>
      <c r="BW106" s="141"/>
      <c r="BX106" s="141"/>
      <c r="BY106" s="141"/>
      <c r="BZ106" s="141"/>
      <c r="CA106" s="141"/>
      <c r="CB106" s="141"/>
      <c r="CC106" s="141"/>
      <c r="CD106" s="141"/>
      <c r="CE106" s="141"/>
      <c r="CF106" s="141"/>
      <c r="CG106" s="141"/>
      <c r="CH106" s="141"/>
      <c r="CI106" s="141"/>
      <c r="CJ106" s="141"/>
      <c r="CK106" s="140">
        <v>0.892857142857143</v>
      </c>
      <c r="CL106" s="141"/>
      <c r="CM106" s="140"/>
      <c r="CN106" s="42"/>
      <c r="CO106" s="42"/>
      <c r="CQ106" s="42"/>
      <c r="CR106" s="42"/>
      <c r="CS106" s="42"/>
      <c r="CT106" s="42"/>
      <c r="CU106" s="42"/>
      <c r="CV106" s="42"/>
      <c r="CW106" s="42"/>
      <c r="CX106" s="42"/>
      <c r="CY106" s="42"/>
    </row>
    <row r="107" spans="1:103" ht="13.5">
      <c r="A107" s="42" t="s">
        <v>868</v>
      </c>
      <c r="B107" s="28">
        <v>-35.64</v>
      </c>
      <c r="C107" s="28">
        <v>-70.76</v>
      </c>
      <c r="D107" s="42">
        <v>0</v>
      </c>
      <c r="E107" s="42">
        <v>0.075</v>
      </c>
      <c r="F107" s="42" t="s">
        <v>891</v>
      </c>
      <c r="G107" s="42">
        <v>59.7</v>
      </c>
      <c r="H107" s="42">
        <v>0.8</v>
      </c>
      <c r="I107" s="42">
        <v>17.4</v>
      </c>
      <c r="J107" s="42"/>
      <c r="K107" s="19">
        <v>5.651039323315037</v>
      </c>
      <c r="L107" s="42"/>
      <c r="M107" s="42">
        <v>0.11</v>
      </c>
      <c r="N107" s="42">
        <v>3.29</v>
      </c>
      <c r="O107" s="42">
        <v>5.9</v>
      </c>
      <c r="P107" s="42">
        <v>4.19</v>
      </c>
      <c r="Q107" s="42">
        <v>2.07</v>
      </c>
      <c r="R107" s="42">
        <v>0.19</v>
      </c>
      <c r="S107" s="42">
        <v>0</v>
      </c>
      <c r="T107" s="42"/>
      <c r="U107" s="19">
        <v>99.30103932331504</v>
      </c>
      <c r="V107" s="42">
        <v>62</v>
      </c>
      <c r="W107" s="42">
        <v>445</v>
      </c>
      <c r="X107" s="42"/>
      <c r="Y107" s="42">
        <v>434</v>
      </c>
      <c r="Z107" s="42">
        <v>182</v>
      </c>
      <c r="AA107" s="42">
        <v>19.1</v>
      </c>
      <c r="AB107" s="42">
        <v>37.3</v>
      </c>
      <c r="AC107" s="42"/>
      <c r="AD107" s="42">
        <v>21</v>
      </c>
      <c r="AE107" s="42">
        <v>4.27</v>
      </c>
      <c r="AF107" s="42">
        <v>1.03</v>
      </c>
      <c r="AG107" s="42">
        <v>3.7</v>
      </c>
      <c r="AH107" s="42">
        <v>0.567</v>
      </c>
      <c r="AI107" s="42"/>
      <c r="AJ107" s="42"/>
      <c r="AK107" s="42"/>
      <c r="AL107" s="42"/>
      <c r="AM107" s="42">
        <v>2.01</v>
      </c>
      <c r="AN107" s="42">
        <v>0.306</v>
      </c>
      <c r="AO107" s="42">
        <v>23</v>
      </c>
      <c r="AP107" s="42">
        <v>16.2</v>
      </c>
      <c r="AQ107" s="42"/>
      <c r="AR107" s="42">
        <v>36</v>
      </c>
      <c r="AS107" s="42">
        <v>17.4</v>
      </c>
      <c r="AT107" s="42"/>
      <c r="AU107" s="42"/>
      <c r="AV107" s="42">
        <v>77.9</v>
      </c>
      <c r="AW107" s="42"/>
      <c r="AX107" s="42">
        <v>2.95</v>
      </c>
      <c r="AY107" s="42">
        <v>7.25</v>
      </c>
      <c r="AZ107" s="42">
        <v>1.66</v>
      </c>
      <c r="BA107" s="42">
        <v>0.426</v>
      </c>
      <c r="BB107" s="42">
        <v>4.58</v>
      </c>
      <c r="BC107" s="137">
        <v>18.8695652173913</v>
      </c>
      <c r="BD107" s="137">
        <v>2.3846153846153846</v>
      </c>
      <c r="BE107" s="137">
        <v>2.445054945054945</v>
      </c>
      <c r="BF107" s="139"/>
      <c r="BG107" s="42"/>
      <c r="BH107" s="42">
        <v>0.0398351648351648</v>
      </c>
      <c r="BI107" s="137"/>
      <c r="BJ107" s="42"/>
      <c r="BK107" s="137">
        <v>1.197205793547863</v>
      </c>
      <c r="BL107" s="139">
        <v>1.1414224666951032</v>
      </c>
      <c r="BM107" s="139">
        <v>21.75</v>
      </c>
      <c r="BN107" s="137">
        <v>1.717641131706698</v>
      </c>
      <c r="BO107" s="137">
        <v>56.47030126869154</v>
      </c>
      <c r="BP107" s="42">
        <v>0.70398</v>
      </c>
      <c r="BQ107" s="42"/>
      <c r="BR107" s="42"/>
      <c r="BS107" s="42">
        <v>18.579</v>
      </c>
      <c r="BT107" s="42">
        <v>15.593</v>
      </c>
      <c r="BU107" s="42">
        <v>38.458</v>
      </c>
      <c r="BV107" s="137"/>
      <c r="BW107" s="140">
        <v>7.64</v>
      </c>
      <c r="BX107" s="140">
        <v>4.973333333333334</v>
      </c>
      <c r="BY107" s="141"/>
      <c r="BZ107" s="140">
        <v>2.837837837837838</v>
      </c>
      <c r="CA107" s="140">
        <v>1.623574144486692</v>
      </c>
      <c r="CB107" s="140">
        <v>1.0098039215686272</v>
      </c>
      <c r="CC107" s="140">
        <v>1.0054347826086956</v>
      </c>
      <c r="CD107" s="140">
        <v>0.846268656716418</v>
      </c>
      <c r="CE107" s="141"/>
      <c r="CF107" s="141"/>
      <c r="CG107" s="141"/>
      <c r="CH107" s="141"/>
      <c r="CI107" s="140">
        <v>0.659016393442623</v>
      </c>
      <c r="CJ107" s="140">
        <v>0.672527472527472</v>
      </c>
      <c r="CK107" s="140">
        <v>0.821428571428571</v>
      </c>
      <c r="CL107" s="140">
        <v>0.788978244272526</v>
      </c>
      <c r="CM107" s="140">
        <v>1.197205793547863</v>
      </c>
      <c r="CN107" s="42"/>
      <c r="CO107" s="42"/>
      <c r="CQ107" s="42"/>
      <c r="CR107" s="42"/>
      <c r="CS107" s="42"/>
      <c r="CT107" s="42"/>
      <c r="CU107" s="42"/>
      <c r="CV107" s="42"/>
      <c r="CW107" s="42"/>
      <c r="CX107" s="42"/>
      <c r="CY107" s="42"/>
    </row>
    <row r="108" spans="1:103" ht="13.5">
      <c r="A108" s="42" t="s">
        <v>892</v>
      </c>
      <c r="B108" s="28">
        <v>-35.7</v>
      </c>
      <c r="C108" s="28">
        <v>-71.5</v>
      </c>
      <c r="D108" s="42">
        <v>25.2</v>
      </c>
      <c r="E108" s="42">
        <v>26</v>
      </c>
      <c r="F108" s="42" t="s">
        <v>893</v>
      </c>
      <c r="G108" s="42">
        <v>58.55</v>
      </c>
      <c r="H108" s="42">
        <v>1.06</v>
      </c>
      <c r="I108" s="42">
        <v>15.45</v>
      </c>
      <c r="J108" s="42">
        <v>5.29</v>
      </c>
      <c r="K108" s="19">
        <v>8.200190767569513</v>
      </c>
      <c r="L108" s="42">
        <v>3.44</v>
      </c>
      <c r="M108" s="42">
        <v>0.21</v>
      </c>
      <c r="N108" s="42">
        <v>2.02</v>
      </c>
      <c r="O108" s="42">
        <v>5.31</v>
      </c>
      <c r="P108" s="42">
        <v>4.79</v>
      </c>
      <c r="Q108" s="42">
        <v>0.51</v>
      </c>
      <c r="R108" s="42">
        <v>0.16</v>
      </c>
      <c r="S108" s="42">
        <v>2.87</v>
      </c>
      <c r="T108" s="42"/>
      <c r="U108" s="19">
        <v>99.66</v>
      </c>
      <c r="V108" s="42">
        <v>14</v>
      </c>
      <c r="W108" s="42">
        <v>144</v>
      </c>
      <c r="X108" s="42">
        <v>6</v>
      </c>
      <c r="Y108" s="42">
        <v>254</v>
      </c>
      <c r="Z108" s="42">
        <v>118</v>
      </c>
      <c r="AA108" s="42">
        <v>6</v>
      </c>
      <c r="AB108" s="42">
        <v>15</v>
      </c>
      <c r="AC108" s="42"/>
      <c r="AD108" s="42">
        <v>11</v>
      </c>
      <c r="AE108" s="42">
        <v>3.16</v>
      </c>
      <c r="AF108" s="42">
        <v>1.33</v>
      </c>
      <c r="AG108" s="42">
        <v>4.14</v>
      </c>
      <c r="AH108" s="42"/>
      <c r="AI108" s="42">
        <v>5.2</v>
      </c>
      <c r="AJ108" s="42">
        <v>1.12</v>
      </c>
      <c r="AK108" s="42">
        <v>3.31</v>
      </c>
      <c r="AL108" s="42"/>
      <c r="AM108" s="42">
        <v>3.27</v>
      </c>
      <c r="AN108" s="42">
        <v>0.48</v>
      </c>
      <c r="AO108" s="42">
        <v>33</v>
      </c>
      <c r="AP108" s="42">
        <v>33</v>
      </c>
      <c r="AQ108" s="42">
        <v>8</v>
      </c>
      <c r="AR108" s="42">
        <v>7</v>
      </c>
      <c r="AS108" s="42">
        <v>21</v>
      </c>
      <c r="AT108" s="42">
        <v>106</v>
      </c>
      <c r="AU108" s="42">
        <v>16</v>
      </c>
      <c r="AV108" s="42">
        <v>105</v>
      </c>
      <c r="AW108" s="42"/>
      <c r="AX108" s="42"/>
      <c r="AY108" s="42"/>
      <c r="AZ108" s="42"/>
      <c r="BA108" s="42"/>
      <c r="BB108" s="42">
        <v>2</v>
      </c>
      <c r="BC108" s="137">
        <v>7.696969696969697</v>
      </c>
      <c r="BD108" s="137">
        <v>2.1525423728813564</v>
      </c>
      <c r="BE108" s="137">
        <v>1.220338983050848</v>
      </c>
      <c r="BF108" s="138">
        <v>0.0508474576271186</v>
      </c>
      <c r="BG108" s="42">
        <v>0.181818181818182</v>
      </c>
      <c r="BH108" s="42"/>
      <c r="BI108" s="137">
        <v>3.212121212121213</v>
      </c>
      <c r="BJ108" s="42">
        <v>3.212121212121213</v>
      </c>
      <c r="BK108" s="137">
        <v>1.0460721204960615</v>
      </c>
      <c r="BL108" s="139">
        <v>1.170646480123558</v>
      </c>
      <c r="BM108" s="139">
        <v>14.575471698113212</v>
      </c>
      <c r="BN108" s="137">
        <v>4.0595003799849065</v>
      </c>
      <c r="BO108" s="137">
        <v>35.4381085253646</v>
      </c>
      <c r="BP108" s="42"/>
      <c r="BQ108" s="42"/>
      <c r="BR108" s="42"/>
      <c r="BS108" s="42"/>
      <c r="BT108" s="42"/>
      <c r="BU108" s="42"/>
      <c r="BV108" s="137"/>
      <c r="BW108" s="140">
        <v>2.4</v>
      </c>
      <c r="BX108" s="140">
        <v>2</v>
      </c>
      <c r="BY108" s="141"/>
      <c r="BZ108" s="140">
        <v>1.486486486486486</v>
      </c>
      <c r="CA108" s="140">
        <v>1.2015209125475288</v>
      </c>
      <c r="CB108" s="140">
        <v>1.3039215686274508</v>
      </c>
      <c r="CC108" s="140">
        <v>1.125</v>
      </c>
      <c r="CD108" s="140"/>
      <c r="CE108" s="140">
        <v>1.1428571428571432</v>
      </c>
      <c r="CF108" s="140">
        <v>1.108910891089109</v>
      </c>
      <c r="CG108" s="140">
        <v>1.1144781144781142</v>
      </c>
      <c r="CH108" s="140"/>
      <c r="CI108" s="140">
        <v>1.0721311475409838</v>
      </c>
      <c r="CJ108" s="140">
        <v>1.0549450549450552</v>
      </c>
      <c r="CK108" s="140">
        <v>1.1785714285714293</v>
      </c>
      <c r="CL108" s="142">
        <v>1.1215265029580719</v>
      </c>
      <c r="CM108" s="143">
        <v>1.0460721204960615</v>
      </c>
      <c r="CN108" s="42"/>
      <c r="CO108" s="42"/>
      <c r="CQ108" s="42"/>
      <c r="CR108" s="42"/>
      <c r="CS108" s="42"/>
      <c r="CT108" s="42"/>
      <c r="CU108" s="42"/>
      <c r="CV108" s="42"/>
      <c r="CW108" s="42"/>
      <c r="CX108" s="42"/>
      <c r="CY108" s="42"/>
    </row>
    <row r="109" spans="1:103" ht="13.5">
      <c r="A109" s="42" t="s">
        <v>892</v>
      </c>
      <c r="B109" s="28">
        <v>-35.7</v>
      </c>
      <c r="C109" s="28">
        <v>-71.5</v>
      </c>
      <c r="D109" s="42">
        <v>25.5</v>
      </c>
      <c r="E109" s="42">
        <v>27.5</v>
      </c>
      <c r="F109" s="42" t="s">
        <v>894</v>
      </c>
      <c r="G109" s="42">
        <v>62.41</v>
      </c>
      <c r="H109" s="42">
        <v>0.81</v>
      </c>
      <c r="I109" s="42">
        <v>15.67</v>
      </c>
      <c r="J109" s="42">
        <v>4.1</v>
      </c>
      <c r="K109" s="19">
        <v>6.169372806622874</v>
      </c>
      <c r="L109" s="42">
        <v>2.48</v>
      </c>
      <c r="M109" s="42">
        <v>0.11</v>
      </c>
      <c r="N109" s="42">
        <v>1.35</v>
      </c>
      <c r="O109" s="42">
        <v>4.15</v>
      </c>
      <c r="P109" s="42">
        <v>4.34</v>
      </c>
      <c r="Q109" s="42">
        <v>1.4</v>
      </c>
      <c r="R109" s="42">
        <v>0.17</v>
      </c>
      <c r="S109" s="42">
        <v>3.02</v>
      </c>
      <c r="T109" s="42"/>
      <c r="U109" s="19">
        <v>100.01</v>
      </c>
      <c r="V109" s="42">
        <v>34</v>
      </c>
      <c r="W109" s="42">
        <v>258</v>
      </c>
      <c r="X109" s="42">
        <v>9</v>
      </c>
      <c r="Y109" s="42">
        <v>296</v>
      </c>
      <c r="Z109" s="42">
        <v>117</v>
      </c>
      <c r="AA109" s="42">
        <v>11</v>
      </c>
      <c r="AB109" s="42">
        <v>25</v>
      </c>
      <c r="AC109" s="42"/>
      <c r="AD109" s="42">
        <v>14</v>
      </c>
      <c r="AE109" s="42">
        <v>3.28</v>
      </c>
      <c r="AF109" s="42">
        <v>1.32</v>
      </c>
      <c r="AG109" s="42">
        <v>3.29</v>
      </c>
      <c r="AH109" s="42"/>
      <c r="AI109" s="42">
        <v>3.62</v>
      </c>
      <c r="AJ109" s="42">
        <v>0.78</v>
      </c>
      <c r="AK109" s="42">
        <v>2.21</v>
      </c>
      <c r="AL109" s="42"/>
      <c r="AM109" s="42">
        <v>2.25</v>
      </c>
      <c r="AN109" s="42">
        <v>0.33</v>
      </c>
      <c r="AO109" s="42">
        <v>25</v>
      </c>
      <c r="AP109" s="42">
        <v>18</v>
      </c>
      <c r="AQ109" s="42">
        <v>11</v>
      </c>
      <c r="AR109" s="42">
        <v>17</v>
      </c>
      <c r="AS109" s="42">
        <v>16</v>
      </c>
      <c r="AT109" s="42">
        <v>99</v>
      </c>
      <c r="AU109" s="42">
        <v>16</v>
      </c>
      <c r="AV109" s="42">
        <v>75</v>
      </c>
      <c r="AW109" s="42"/>
      <c r="AX109" s="42"/>
      <c r="AY109" s="42"/>
      <c r="AZ109" s="42"/>
      <c r="BA109" s="42"/>
      <c r="BB109" s="42">
        <v>3</v>
      </c>
      <c r="BC109" s="137">
        <v>11.84</v>
      </c>
      <c r="BD109" s="137">
        <v>2.52991452991453</v>
      </c>
      <c r="BE109" s="137">
        <v>2.205128205128205</v>
      </c>
      <c r="BF109" s="138">
        <v>0.0769230769230769</v>
      </c>
      <c r="BG109" s="42">
        <v>0.36</v>
      </c>
      <c r="BH109" s="42"/>
      <c r="BI109" s="137">
        <v>5.5</v>
      </c>
      <c r="BJ109" s="42">
        <v>3.96</v>
      </c>
      <c r="BK109" s="137">
        <v>1.6613379792362994</v>
      </c>
      <c r="BL109" s="139">
        <v>1.0338538976936908</v>
      </c>
      <c r="BM109" s="139">
        <v>19.345679012345677</v>
      </c>
      <c r="BN109" s="137">
        <v>4.56990578268361</v>
      </c>
      <c r="BO109" s="137">
        <v>32.77742197602287</v>
      </c>
      <c r="BP109" s="42"/>
      <c r="BQ109" s="42"/>
      <c r="BR109" s="42"/>
      <c r="BS109" s="42"/>
      <c r="BT109" s="42"/>
      <c r="BU109" s="42"/>
      <c r="BV109" s="137"/>
      <c r="BW109" s="140">
        <v>4.4</v>
      </c>
      <c r="BX109" s="140">
        <v>3.333333333333333</v>
      </c>
      <c r="BY109" s="141"/>
      <c r="BZ109" s="140">
        <v>1.8918918918918919</v>
      </c>
      <c r="CA109" s="140">
        <v>1.2471482889733838</v>
      </c>
      <c r="CB109" s="140">
        <v>1.294117647058824</v>
      </c>
      <c r="CC109" s="140">
        <v>0.894021739130435</v>
      </c>
      <c r="CD109" s="140"/>
      <c r="CE109" s="140">
        <v>0.795604395604396</v>
      </c>
      <c r="CF109" s="140">
        <v>0.772277227722772</v>
      </c>
      <c r="CG109" s="140">
        <v>0.744107744107744</v>
      </c>
      <c r="CH109" s="140"/>
      <c r="CI109" s="140">
        <v>0.737704918032787</v>
      </c>
      <c r="CJ109" s="140">
        <v>0.725274725274725</v>
      </c>
      <c r="CK109" s="140">
        <v>0.892857142857143</v>
      </c>
      <c r="CL109" s="142">
        <v>1.22557719779727</v>
      </c>
      <c r="CM109" s="143">
        <v>1.6613379792362994</v>
      </c>
      <c r="CN109" s="42"/>
      <c r="CO109" s="42"/>
      <c r="CQ109" s="42"/>
      <c r="CR109" s="42"/>
      <c r="CS109" s="42"/>
      <c r="CT109" s="42"/>
      <c r="CU109" s="42"/>
      <c r="CV109" s="42"/>
      <c r="CW109" s="42"/>
      <c r="CX109" s="42"/>
      <c r="CY109" s="42"/>
    </row>
    <row r="110" spans="1:103" ht="13.5">
      <c r="A110" s="42" t="s">
        <v>892</v>
      </c>
      <c r="B110" s="28">
        <v>-35.7</v>
      </c>
      <c r="C110" s="28">
        <v>-71.5</v>
      </c>
      <c r="D110" s="42">
        <v>20.3</v>
      </c>
      <c r="E110" s="42">
        <v>24.1</v>
      </c>
      <c r="F110" s="42" t="s">
        <v>895</v>
      </c>
      <c r="G110" s="42">
        <v>54.9</v>
      </c>
      <c r="H110" s="42">
        <v>1.09</v>
      </c>
      <c r="I110" s="42">
        <v>14.75</v>
      </c>
      <c r="J110" s="42">
        <v>5.16</v>
      </c>
      <c r="K110" s="19">
        <v>10.52321065418879</v>
      </c>
      <c r="L110" s="42">
        <v>5.88</v>
      </c>
      <c r="M110" s="42">
        <v>0.17</v>
      </c>
      <c r="N110" s="42">
        <v>3.27</v>
      </c>
      <c r="O110" s="42">
        <v>7.18</v>
      </c>
      <c r="P110" s="42">
        <v>3.13</v>
      </c>
      <c r="Q110" s="42">
        <v>0.72</v>
      </c>
      <c r="R110" s="42">
        <v>0.14</v>
      </c>
      <c r="S110" s="42">
        <v>3.13</v>
      </c>
      <c r="T110" s="42"/>
      <c r="U110" s="19">
        <v>99.52</v>
      </c>
      <c r="V110" s="42">
        <v>15</v>
      </c>
      <c r="W110" s="42">
        <v>160</v>
      </c>
      <c r="X110" s="42">
        <v>3</v>
      </c>
      <c r="Y110" s="42">
        <v>266</v>
      </c>
      <c r="Z110" s="42">
        <v>76</v>
      </c>
      <c r="AA110" s="42">
        <v>5</v>
      </c>
      <c r="AB110" s="42">
        <v>13</v>
      </c>
      <c r="AC110" s="42"/>
      <c r="AD110" s="42">
        <v>9</v>
      </c>
      <c r="AE110" s="42">
        <v>2.33</v>
      </c>
      <c r="AF110" s="42">
        <v>1.05</v>
      </c>
      <c r="AG110" s="42">
        <v>2.8</v>
      </c>
      <c r="AH110" s="42"/>
      <c r="AI110" s="42">
        <v>3.48</v>
      </c>
      <c r="AJ110" s="42">
        <v>0.78</v>
      </c>
      <c r="AK110" s="42">
        <v>2.45</v>
      </c>
      <c r="AL110" s="42"/>
      <c r="AM110" s="42">
        <v>2.4</v>
      </c>
      <c r="AN110" s="42">
        <v>0.37</v>
      </c>
      <c r="AO110" s="42">
        <v>22</v>
      </c>
      <c r="AP110" s="42">
        <v>40</v>
      </c>
      <c r="AQ110" s="42">
        <v>9</v>
      </c>
      <c r="AR110" s="42">
        <v>6</v>
      </c>
      <c r="AS110" s="42">
        <v>28</v>
      </c>
      <c r="AT110" s="42">
        <v>350</v>
      </c>
      <c r="AU110" s="42">
        <v>78</v>
      </c>
      <c r="AV110" s="42">
        <v>98</v>
      </c>
      <c r="AW110" s="42"/>
      <c r="AX110" s="42"/>
      <c r="AY110" s="42"/>
      <c r="AZ110" s="42"/>
      <c r="BA110" s="42"/>
      <c r="BB110" s="42">
        <v>2</v>
      </c>
      <c r="BC110" s="137">
        <v>12.090909090909092</v>
      </c>
      <c r="BD110" s="137">
        <v>3.5</v>
      </c>
      <c r="BE110" s="137">
        <v>2.105263157894737</v>
      </c>
      <c r="BF110" s="138">
        <v>0.0394736842105263</v>
      </c>
      <c r="BG110" s="42">
        <v>0.136363636363636</v>
      </c>
      <c r="BH110" s="42"/>
      <c r="BI110" s="137">
        <v>8.75</v>
      </c>
      <c r="BJ110" s="42">
        <v>15.909090909090912</v>
      </c>
      <c r="BK110" s="137">
        <v>1.5933916330473636</v>
      </c>
      <c r="BL110" s="139">
        <v>1.2869778689085822</v>
      </c>
      <c r="BM110" s="139">
        <v>13.53211009174312</v>
      </c>
      <c r="BN110" s="137">
        <v>3.2181072336968772</v>
      </c>
      <c r="BO110" s="137">
        <v>40.91283176142149</v>
      </c>
      <c r="BP110" s="42"/>
      <c r="BQ110" s="42"/>
      <c r="BR110" s="42"/>
      <c r="BS110" s="42"/>
      <c r="BT110" s="42"/>
      <c r="BU110" s="42"/>
      <c r="BV110" s="137"/>
      <c r="BW110" s="140">
        <v>2</v>
      </c>
      <c r="BX110" s="140">
        <v>1.733333333333333</v>
      </c>
      <c r="BY110" s="141"/>
      <c r="BZ110" s="140">
        <v>1.216216216216216</v>
      </c>
      <c r="CA110" s="140">
        <v>0.885931558935361</v>
      </c>
      <c r="CB110" s="140">
        <v>1.029411764705882</v>
      </c>
      <c r="CC110" s="140">
        <v>0.760869565217391</v>
      </c>
      <c r="CD110" s="140"/>
      <c r="CE110" s="140">
        <v>0.764835164835165</v>
      </c>
      <c r="CF110" s="140">
        <v>0.772277227722772</v>
      </c>
      <c r="CG110" s="140">
        <v>0.824915824915825</v>
      </c>
      <c r="CH110" s="140"/>
      <c r="CI110" s="140">
        <v>0.786885245901639</v>
      </c>
      <c r="CJ110" s="140">
        <v>0.813186813186813</v>
      </c>
      <c r="CK110" s="140">
        <v>0.785714285714286</v>
      </c>
      <c r="CL110" s="142">
        <v>1.253816366988089</v>
      </c>
      <c r="CM110" s="143">
        <v>1.5933916330473636</v>
      </c>
      <c r="CN110" s="42"/>
      <c r="CO110" s="42"/>
      <c r="CQ110" s="42"/>
      <c r="CR110" s="42"/>
      <c r="CS110" s="42"/>
      <c r="CT110" s="42"/>
      <c r="CU110" s="42"/>
      <c r="CV110" s="42"/>
      <c r="CW110" s="42"/>
      <c r="CX110" s="42"/>
      <c r="CY110" s="42"/>
    </row>
    <row r="111" spans="1:103" ht="13.5">
      <c r="A111" s="42" t="s">
        <v>892</v>
      </c>
      <c r="B111" s="28">
        <v>-35.7</v>
      </c>
      <c r="C111" s="28">
        <v>-71.5</v>
      </c>
      <c r="D111" s="42">
        <v>33.9</v>
      </c>
      <c r="E111" s="42">
        <v>36.7</v>
      </c>
      <c r="F111" s="42" t="s">
        <v>896</v>
      </c>
      <c r="G111" s="42">
        <v>70.2</v>
      </c>
      <c r="H111" s="42">
        <v>0.4</v>
      </c>
      <c r="I111" s="42">
        <v>13.81</v>
      </c>
      <c r="J111" s="42">
        <v>1.79</v>
      </c>
      <c r="K111" s="19">
        <v>4.130726176549985</v>
      </c>
      <c r="L111" s="42">
        <v>2.52</v>
      </c>
      <c r="M111" s="42">
        <v>0.14</v>
      </c>
      <c r="N111" s="42">
        <v>0.5</v>
      </c>
      <c r="O111" s="42">
        <v>2.72</v>
      </c>
      <c r="P111" s="42">
        <v>4.18</v>
      </c>
      <c r="Q111" s="42">
        <v>1.49</v>
      </c>
      <c r="R111" s="42">
        <v>0.09</v>
      </c>
      <c r="S111" s="42">
        <v>1.78</v>
      </c>
      <c r="T111" s="42"/>
      <c r="U111" s="19">
        <v>99.62</v>
      </c>
      <c r="V111" s="42">
        <v>35</v>
      </c>
      <c r="W111" s="42">
        <v>375</v>
      </c>
      <c r="X111" s="42">
        <v>5</v>
      </c>
      <c r="Y111" s="42">
        <v>161</v>
      </c>
      <c r="Z111" s="42">
        <v>162</v>
      </c>
      <c r="AA111" s="42">
        <v>13</v>
      </c>
      <c r="AB111" s="42">
        <v>30</v>
      </c>
      <c r="AC111" s="42"/>
      <c r="AD111" s="42">
        <v>20</v>
      </c>
      <c r="AE111" s="42">
        <v>5.12</v>
      </c>
      <c r="AF111" s="42">
        <v>1.27</v>
      </c>
      <c r="AG111" s="42">
        <v>6.06</v>
      </c>
      <c r="AH111" s="42"/>
      <c r="AI111" s="42">
        <v>6.49</v>
      </c>
      <c r="AJ111" s="42">
        <v>1.43</v>
      </c>
      <c r="AK111" s="42">
        <v>4.05</v>
      </c>
      <c r="AL111" s="42"/>
      <c r="AM111" s="42">
        <v>4.1</v>
      </c>
      <c r="AN111" s="42">
        <v>0.64</v>
      </c>
      <c r="AO111" s="42">
        <v>42</v>
      </c>
      <c r="AP111" s="42">
        <v>13</v>
      </c>
      <c r="AQ111" s="42">
        <v>4</v>
      </c>
      <c r="AR111" s="42">
        <v>2</v>
      </c>
      <c r="AS111" s="42">
        <v>4</v>
      </c>
      <c r="AT111" s="42">
        <v>6</v>
      </c>
      <c r="AU111" s="42">
        <v>7</v>
      </c>
      <c r="AV111" s="42">
        <v>81</v>
      </c>
      <c r="AW111" s="42"/>
      <c r="AX111" s="42"/>
      <c r="AY111" s="42"/>
      <c r="AZ111" s="42"/>
      <c r="BA111" s="42"/>
      <c r="BB111" s="42">
        <v>4</v>
      </c>
      <c r="BC111" s="137">
        <v>3.833333333333333</v>
      </c>
      <c r="BD111" s="137">
        <v>0.993827160493827</v>
      </c>
      <c r="BE111" s="137">
        <v>2.3148148148148144</v>
      </c>
      <c r="BF111" s="138">
        <v>0.0308641975308642</v>
      </c>
      <c r="BG111" s="42">
        <v>0.119047619047619</v>
      </c>
      <c r="BH111" s="42"/>
      <c r="BI111" s="137">
        <v>0.461538461538462</v>
      </c>
      <c r="BJ111" s="42">
        <v>0.142857142857143</v>
      </c>
      <c r="BK111" s="137">
        <v>0.517308986445523</v>
      </c>
      <c r="BL111" s="139">
        <v>0.972825215829418</v>
      </c>
      <c r="BM111" s="139">
        <v>34.525</v>
      </c>
      <c r="BN111" s="137">
        <v>8.261452353099973</v>
      </c>
      <c r="BO111" s="137">
        <v>21.24237546520501</v>
      </c>
      <c r="BP111" s="42">
        <v>0.70396</v>
      </c>
      <c r="BQ111" s="42">
        <v>0.512947</v>
      </c>
      <c r="BR111" s="42">
        <v>6.027645238939615</v>
      </c>
      <c r="BS111" s="42">
        <v>18.507</v>
      </c>
      <c r="BT111" s="42">
        <v>15.598</v>
      </c>
      <c r="BU111" s="42">
        <v>38.41</v>
      </c>
      <c r="BV111" s="137"/>
      <c r="BW111" s="140">
        <v>5.2</v>
      </c>
      <c r="BX111" s="140">
        <v>4</v>
      </c>
      <c r="BY111" s="141"/>
      <c r="BZ111" s="140">
        <v>2.7027027027027026</v>
      </c>
      <c r="CA111" s="140">
        <v>1.9467680608365023</v>
      </c>
      <c r="CB111" s="140">
        <v>1.2450980392156858</v>
      </c>
      <c r="CC111" s="140">
        <v>1.646739130434782</v>
      </c>
      <c r="CD111" s="140"/>
      <c r="CE111" s="140">
        <v>1.426373626373626</v>
      </c>
      <c r="CF111" s="140">
        <v>1.4158415841584158</v>
      </c>
      <c r="CG111" s="140">
        <v>1.363636363636363</v>
      </c>
      <c r="CH111" s="140"/>
      <c r="CI111" s="140">
        <v>1.344262295081967</v>
      </c>
      <c r="CJ111" s="140">
        <v>1.4065934065934058</v>
      </c>
      <c r="CK111" s="140">
        <v>1.5</v>
      </c>
      <c r="CL111" s="142">
        <v>0.695398965385785</v>
      </c>
      <c r="CM111" s="143">
        <v>0.517308986445523</v>
      </c>
      <c r="CN111" s="42"/>
      <c r="CO111" s="42"/>
      <c r="CQ111" s="42"/>
      <c r="CR111" s="42"/>
      <c r="CS111" s="42"/>
      <c r="CT111" s="42"/>
      <c r="CU111" s="42"/>
      <c r="CV111" s="42"/>
      <c r="CW111" s="42"/>
      <c r="CX111" s="42"/>
      <c r="CY111" s="42"/>
    </row>
    <row r="112" spans="1:103" ht="13.5">
      <c r="A112" s="42" t="s">
        <v>892</v>
      </c>
      <c r="B112" s="28">
        <v>-35.7</v>
      </c>
      <c r="C112" s="28">
        <v>-71.5</v>
      </c>
      <c r="D112" s="42">
        <v>19.6</v>
      </c>
      <c r="E112" s="42">
        <v>31.4</v>
      </c>
      <c r="F112" s="42" t="s">
        <v>897</v>
      </c>
      <c r="G112" s="42">
        <v>62.15</v>
      </c>
      <c r="H112" s="42">
        <v>0.82</v>
      </c>
      <c r="I112" s="42">
        <v>15.93</v>
      </c>
      <c r="J112" s="42">
        <v>2.24</v>
      </c>
      <c r="K112" s="19">
        <v>6.895657338252496</v>
      </c>
      <c r="L112" s="42">
        <v>4.88</v>
      </c>
      <c r="M112" s="42">
        <v>0.15</v>
      </c>
      <c r="N112" s="42">
        <v>1.96</v>
      </c>
      <c r="O112" s="42">
        <v>5.05</v>
      </c>
      <c r="P112" s="19">
        <v>3.93</v>
      </c>
      <c r="Q112" s="19">
        <v>1.17</v>
      </c>
      <c r="R112" s="42">
        <v>0.16</v>
      </c>
      <c r="S112" s="42">
        <v>1.35</v>
      </c>
      <c r="T112" s="42"/>
      <c r="U112" s="19">
        <v>99.79</v>
      </c>
      <c r="V112" s="42">
        <v>22</v>
      </c>
      <c r="W112" s="42">
        <v>261</v>
      </c>
      <c r="X112" s="42">
        <v>7</v>
      </c>
      <c r="Y112" s="42">
        <v>210</v>
      </c>
      <c r="Z112" s="42">
        <v>124</v>
      </c>
      <c r="AA112" s="42">
        <v>10</v>
      </c>
      <c r="AB112" s="42">
        <v>24</v>
      </c>
      <c r="AC112" s="42"/>
      <c r="AD112" s="42">
        <v>16</v>
      </c>
      <c r="AE112" s="42">
        <v>4.32</v>
      </c>
      <c r="AF112" s="42">
        <v>1.27</v>
      </c>
      <c r="AG112" s="42">
        <v>5.54</v>
      </c>
      <c r="AH112" s="42"/>
      <c r="AI112" s="42">
        <v>6.06</v>
      </c>
      <c r="AJ112" s="42">
        <v>1.33</v>
      </c>
      <c r="AK112" s="42">
        <v>3.87</v>
      </c>
      <c r="AL112" s="42"/>
      <c r="AM112" s="42">
        <v>3.94</v>
      </c>
      <c r="AN112" s="42">
        <v>0.61</v>
      </c>
      <c r="AO112" s="42">
        <v>38</v>
      </c>
      <c r="AP112" s="42">
        <v>23</v>
      </c>
      <c r="AQ112" s="42">
        <v>8</v>
      </c>
      <c r="AR112" s="42">
        <v>4</v>
      </c>
      <c r="AS112" s="42">
        <v>14</v>
      </c>
      <c r="AT112" s="42">
        <v>125</v>
      </c>
      <c r="AU112" s="42">
        <v>18</v>
      </c>
      <c r="AV112" s="42">
        <v>91</v>
      </c>
      <c r="AW112" s="42"/>
      <c r="AX112" s="42"/>
      <c r="AY112" s="42"/>
      <c r="AZ112" s="42"/>
      <c r="BA112" s="42"/>
      <c r="BB112" s="42">
        <v>4</v>
      </c>
      <c r="BC112" s="137">
        <v>5.526315789473685</v>
      </c>
      <c r="BD112" s="137">
        <v>1.693548387096774</v>
      </c>
      <c r="BE112" s="137">
        <v>2.1048387096774195</v>
      </c>
      <c r="BF112" s="138">
        <v>0.0564516129032258</v>
      </c>
      <c r="BG112" s="42">
        <v>0.184210526315789</v>
      </c>
      <c r="BH112" s="42"/>
      <c r="BI112" s="137">
        <v>5.434782608695651</v>
      </c>
      <c r="BJ112" s="42">
        <v>3.289473684210526</v>
      </c>
      <c r="BK112" s="137">
        <v>0.61293185731786</v>
      </c>
      <c r="BL112" s="139">
        <v>1.0617322326942829</v>
      </c>
      <c r="BM112" s="139">
        <v>19.426829268292682</v>
      </c>
      <c r="BN112" s="137">
        <v>3.51819251951658</v>
      </c>
      <c r="BO112" s="137">
        <v>38.77632620530632</v>
      </c>
      <c r="BP112" s="42">
        <v>0.703575</v>
      </c>
      <c r="BQ112" s="42">
        <v>0.513003</v>
      </c>
      <c r="BR112" s="42">
        <v>7.120034020107189</v>
      </c>
      <c r="BS112" s="42">
        <v>18.499</v>
      </c>
      <c r="BT112" s="42">
        <v>15.596</v>
      </c>
      <c r="BU112" s="42">
        <v>38.387</v>
      </c>
      <c r="BV112" s="137"/>
      <c r="BW112" s="140">
        <v>4</v>
      </c>
      <c r="BX112" s="140">
        <v>3.2</v>
      </c>
      <c r="BY112" s="141"/>
      <c r="BZ112" s="140">
        <v>2.1621621621621623</v>
      </c>
      <c r="CA112" s="140">
        <v>1.6425855513307994</v>
      </c>
      <c r="CB112" s="140">
        <v>1.2450980392156858</v>
      </c>
      <c r="CC112" s="140">
        <v>1.5054347826086956</v>
      </c>
      <c r="CD112" s="140"/>
      <c r="CE112" s="140">
        <v>1.331868131868132</v>
      </c>
      <c r="CF112" s="140">
        <v>1.316831683168317</v>
      </c>
      <c r="CG112" s="140">
        <v>1.303030303030303</v>
      </c>
      <c r="CH112" s="140"/>
      <c r="CI112" s="140">
        <v>1.291803278688525</v>
      </c>
      <c r="CJ112" s="140">
        <v>1.340659340659341</v>
      </c>
      <c r="CK112" s="140">
        <v>1.357142857142857</v>
      </c>
      <c r="CL112" s="142">
        <v>0.791787382895859</v>
      </c>
      <c r="CM112" s="143">
        <v>0.61293185731786</v>
      </c>
      <c r="CN112" s="42"/>
      <c r="CO112" s="42"/>
      <c r="CQ112" s="42"/>
      <c r="CR112" s="42"/>
      <c r="CS112" s="42"/>
      <c r="CT112" s="42"/>
      <c r="CU112" s="42"/>
      <c r="CV112" s="42"/>
      <c r="CW112" s="42"/>
      <c r="CX112" s="42"/>
      <c r="CY112" s="42"/>
    </row>
    <row r="113" spans="1:103" ht="13.5">
      <c r="A113" s="42" t="s">
        <v>892</v>
      </c>
      <c r="B113" s="28">
        <v>-35.7</v>
      </c>
      <c r="C113" s="28">
        <v>-71.5</v>
      </c>
      <c r="D113" s="42">
        <v>22.4</v>
      </c>
      <c r="E113" s="42">
        <v>25.2</v>
      </c>
      <c r="F113" s="42" t="s">
        <v>898</v>
      </c>
      <c r="G113" s="42">
        <v>46.44</v>
      </c>
      <c r="H113" s="42">
        <v>1.02</v>
      </c>
      <c r="I113" s="42">
        <v>21.17</v>
      </c>
      <c r="J113" s="42">
        <v>4.08</v>
      </c>
      <c r="K113" s="19">
        <v>9.551375866102763</v>
      </c>
      <c r="L113" s="42">
        <v>5.88</v>
      </c>
      <c r="M113" s="42">
        <v>0.15</v>
      </c>
      <c r="N113" s="42">
        <v>3.85</v>
      </c>
      <c r="O113" s="42">
        <v>11.51</v>
      </c>
      <c r="P113" s="42">
        <v>2.6</v>
      </c>
      <c r="Q113" s="42">
        <v>0.2</v>
      </c>
      <c r="R113" s="42">
        <v>0.09</v>
      </c>
      <c r="S113" s="42">
        <v>3.22</v>
      </c>
      <c r="T113" s="42"/>
      <c r="U113" s="19">
        <v>100.21</v>
      </c>
      <c r="V113" s="42">
        <v>5</v>
      </c>
      <c r="W113" s="42">
        <v>55</v>
      </c>
      <c r="X113" s="42">
        <v>3</v>
      </c>
      <c r="Y113" s="42">
        <v>310</v>
      </c>
      <c r="Z113" s="42">
        <v>34</v>
      </c>
      <c r="AA113" s="42">
        <v>3</v>
      </c>
      <c r="AB113" s="42">
        <v>7</v>
      </c>
      <c r="AC113" s="42"/>
      <c r="AD113" s="42">
        <v>6</v>
      </c>
      <c r="AE113" s="42">
        <v>1.9</v>
      </c>
      <c r="AF113" s="42">
        <v>0.73</v>
      </c>
      <c r="AG113" s="42">
        <v>2.49</v>
      </c>
      <c r="AH113" s="42"/>
      <c r="AI113" s="42">
        <v>3</v>
      </c>
      <c r="AJ113" s="42">
        <v>0.62</v>
      </c>
      <c r="AK113" s="42">
        <v>1.81</v>
      </c>
      <c r="AL113" s="42"/>
      <c r="AM113" s="42">
        <v>1.83</v>
      </c>
      <c r="AN113" s="42">
        <v>0.27</v>
      </c>
      <c r="AO113" s="42">
        <v>18</v>
      </c>
      <c r="AP113" s="42">
        <v>30</v>
      </c>
      <c r="AQ113" s="42">
        <v>16</v>
      </c>
      <c r="AR113" s="42">
        <v>51</v>
      </c>
      <c r="AS113" s="42">
        <v>28</v>
      </c>
      <c r="AT113" s="42">
        <v>280</v>
      </c>
      <c r="AU113" s="42">
        <v>67</v>
      </c>
      <c r="AV113" s="42">
        <v>80</v>
      </c>
      <c r="AW113" s="42"/>
      <c r="AX113" s="42"/>
      <c r="AY113" s="42"/>
      <c r="AZ113" s="42"/>
      <c r="BA113" s="42"/>
      <c r="BB113" s="42">
        <v>1</v>
      </c>
      <c r="BC113" s="137">
        <v>17.222222222222214</v>
      </c>
      <c r="BD113" s="137">
        <v>9.117647058823529</v>
      </c>
      <c r="BE113" s="137">
        <v>1.6176470588235292</v>
      </c>
      <c r="BF113" s="138">
        <v>0.088235294117647</v>
      </c>
      <c r="BG113" s="42">
        <v>0.166666666666667</v>
      </c>
      <c r="BH113" s="42"/>
      <c r="BI113" s="137">
        <v>9.333333333333334</v>
      </c>
      <c r="BJ113" s="42">
        <v>15.555555555555562</v>
      </c>
      <c r="BK113" s="137">
        <v>1.70606961205706</v>
      </c>
      <c r="BL113" s="139">
        <v>1.2007947241043648</v>
      </c>
      <c r="BM113" s="139">
        <v>20.754901960784323</v>
      </c>
      <c r="BN113" s="137">
        <v>2.48087684833838</v>
      </c>
      <c r="BO113" s="137">
        <v>47.317858943576475</v>
      </c>
      <c r="BP113" s="42"/>
      <c r="BQ113" s="42"/>
      <c r="BR113" s="42"/>
      <c r="BS113" s="42"/>
      <c r="BT113" s="42"/>
      <c r="BU113" s="42"/>
      <c r="BV113" s="137"/>
      <c r="BW113" s="140">
        <v>1.2</v>
      </c>
      <c r="BX113" s="140">
        <v>0.933333333333333</v>
      </c>
      <c r="BY113" s="141"/>
      <c r="BZ113" s="140">
        <v>0.810810810810811</v>
      </c>
      <c r="CA113" s="140">
        <v>0.722433460076046</v>
      </c>
      <c r="CB113" s="140">
        <v>0.715686274509804</v>
      </c>
      <c r="CC113" s="140">
        <v>0.676630434782609</v>
      </c>
      <c r="CD113" s="140"/>
      <c r="CE113" s="140">
        <v>0.659340659340659</v>
      </c>
      <c r="CF113" s="140">
        <v>0.613861386138614</v>
      </c>
      <c r="CG113" s="140">
        <v>0.609427609427609</v>
      </c>
      <c r="CH113" s="140"/>
      <c r="CI113" s="140">
        <v>0.6</v>
      </c>
      <c r="CJ113" s="140">
        <v>0.593406593406593</v>
      </c>
      <c r="CK113" s="140">
        <v>0.642857142857143</v>
      </c>
      <c r="CL113" s="142">
        <v>1.0236417672342357</v>
      </c>
      <c r="CM113" s="143">
        <v>1.70606961205706</v>
      </c>
      <c r="CN113" s="42"/>
      <c r="CO113" s="42"/>
      <c r="CQ113" s="42"/>
      <c r="CR113" s="42"/>
      <c r="CS113" s="42"/>
      <c r="CT113" s="42"/>
      <c r="CU113" s="42"/>
      <c r="CV113" s="42"/>
      <c r="CW113" s="42"/>
      <c r="CX113" s="42"/>
      <c r="CY113" s="42"/>
    </row>
    <row r="114" spans="1:103" ht="13.5">
      <c r="A114" s="42" t="s">
        <v>892</v>
      </c>
      <c r="B114" s="28">
        <v>-35.7</v>
      </c>
      <c r="C114" s="28">
        <v>-71.5</v>
      </c>
      <c r="D114" s="42">
        <v>22</v>
      </c>
      <c r="E114" s="42">
        <v>25.6</v>
      </c>
      <c r="F114" s="42" t="s">
        <v>899</v>
      </c>
      <c r="G114" s="42">
        <v>71.83</v>
      </c>
      <c r="H114" s="42">
        <v>0.46</v>
      </c>
      <c r="I114" s="42">
        <v>11.49</v>
      </c>
      <c r="J114" s="42">
        <v>2.76</v>
      </c>
      <c r="K114" s="19">
        <v>4.003577791775398</v>
      </c>
      <c r="L114" s="42">
        <v>1.52</v>
      </c>
      <c r="M114" s="42">
        <v>0.08</v>
      </c>
      <c r="N114" s="42">
        <v>0.79</v>
      </c>
      <c r="O114" s="42">
        <v>3.05</v>
      </c>
      <c r="P114" s="42">
        <v>3.85</v>
      </c>
      <c r="Q114" s="42">
        <v>0.94</v>
      </c>
      <c r="R114" s="42">
        <v>0.1</v>
      </c>
      <c r="S114" s="42">
        <v>2.65</v>
      </c>
      <c r="T114" s="42"/>
      <c r="U114" s="19">
        <v>99.52</v>
      </c>
      <c r="V114" s="42">
        <v>5</v>
      </c>
      <c r="W114" s="42">
        <v>260</v>
      </c>
      <c r="X114" s="42">
        <v>7</v>
      </c>
      <c r="Y114" s="42">
        <v>153</v>
      </c>
      <c r="Z114" s="42">
        <v>140</v>
      </c>
      <c r="AA114" s="42">
        <v>9</v>
      </c>
      <c r="AB114" s="42">
        <v>21</v>
      </c>
      <c r="AC114" s="42"/>
      <c r="AD114" s="42">
        <v>15</v>
      </c>
      <c r="AE114" s="42">
        <v>4.24</v>
      </c>
      <c r="AF114" s="42">
        <v>1.15</v>
      </c>
      <c r="AG114" s="42">
        <v>4.95</v>
      </c>
      <c r="AH114" s="42"/>
      <c r="AI114" s="42">
        <v>6.11</v>
      </c>
      <c r="AJ114" s="42">
        <v>1.36</v>
      </c>
      <c r="AK114" s="42">
        <v>3.95</v>
      </c>
      <c r="AL114" s="42"/>
      <c r="AM114" s="42">
        <v>4.04</v>
      </c>
      <c r="AN114" s="42">
        <v>0.63</v>
      </c>
      <c r="AO114" s="42">
        <v>39</v>
      </c>
      <c r="AP114" s="42">
        <v>16</v>
      </c>
      <c r="AQ114" s="42">
        <v>14</v>
      </c>
      <c r="AR114" s="42">
        <v>11</v>
      </c>
      <c r="AS114" s="42">
        <v>7</v>
      </c>
      <c r="AT114" s="42">
        <v>16</v>
      </c>
      <c r="AU114" s="42">
        <v>29</v>
      </c>
      <c r="AV114" s="42">
        <v>82</v>
      </c>
      <c r="AW114" s="42"/>
      <c r="AX114" s="42"/>
      <c r="AY114" s="42"/>
      <c r="AZ114" s="42"/>
      <c r="BA114" s="42"/>
      <c r="BB114" s="42">
        <v>4</v>
      </c>
      <c r="BC114" s="137">
        <v>3.923076923076923</v>
      </c>
      <c r="BD114" s="137">
        <v>1.0928571428571432</v>
      </c>
      <c r="BE114" s="137">
        <v>1.857142857142857</v>
      </c>
      <c r="BF114" s="138">
        <v>0.05</v>
      </c>
      <c r="BG114" s="42">
        <v>0.179487179487179</v>
      </c>
      <c r="BH114" s="42"/>
      <c r="BI114" s="137"/>
      <c r="BJ114" s="42">
        <v>0.41025641025641</v>
      </c>
      <c r="BK114" s="137">
        <v>0.578006069209902</v>
      </c>
      <c r="BL114" s="139">
        <v>1.1224101756487415</v>
      </c>
      <c r="BM114" s="139">
        <v>24.978260869565215</v>
      </c>
      <c r="BN114" s="137">
        <v>5.06781998958911</v>
      </c>
      <c r="BO114" s="137">
        <v>30.540558825721345</v>
      </c>
      <c r="BP114" s="42"/>
      <c r="BQ114" s="42"/>
      <c r="BR114" s="42"/>
      <c r="BS114" s="42"/>
      <c r="BT114" s="42"/>
      <c r="BU114" s="42"/>
      <c r="BV114" s="137"/>
      <c r="BW114" s="140">
        <v>3.6</v>
      </c>
      <c r="BX114" s="140">
        <v>2.8</v>
      </c>
      <c r="BY114" s="141"/>
      <c r="BZ114" s="140">
        <v>2.0270270270270268</v>
      </c>
      <c r="CA114" s="140">
        <v>1.6121673003802282</v>
      </c>
      <c r="CB114" s="140">
        <v>1.127450980392157</v>
      </c>
      <c r="CC114" s="140">
        <v>1.3451086956521736</v>
      </c>
      <c r="CD114" s="140"/>
      <c r="CE114" s="140">
        <v>1.3428571428571432</v>
      </c>
      <c r="CF114" s="140">
        <v>1.3465346534653468</v>
      </c>
      <c r="CG114" s="140">
        <v>1.32996632996633</v>
      </c>
      <c r="CH114" s="140"/>
      <c r="CI114" s="140">
        <v>1.324590163934426</v>
      </c>
      <c r="CJ114" s="140">
        <v>1.3846153846153852</v>
      </c>
      <c r="CK114" s="140">
        <v>1.3928571428571432</v>
      </c>
      <c r="CL114" s="142">
        <v>0.765621153969837</v>
      </c>
      <c r="CM114" s="143">
        <v>0.578006069209902</v>
      </c>
      <c r="CN114" s="42"/>
      <c r="CO114" s="42"/>
      <c r="CQ114" s="42"/>
      <c r="CR114" s="42"/>
      <c r="CS114" s="42"/>
      <c r="CT114" s="42"/>
      <c r="CU114" s="42"/>
      <c r="CV114" s="42"/>
      <c r="CW114" s="42"/>
      <c r="CX114" s="42"/>
      <c r="CY114" s="42"/>
    </row>
    <row r="115" spans="1:103" ht="13.5">
      <c r="A115" s="42" t="s">
        <v>892</v>
      </c>
      <c r="B115" s="28">
        <v>-35.7</v>
      </c>
      <c r="C115" s="28">
        <v>-71.5</v>
      </c>
      <c r="D115" s="42">
        <v>27.1</v>
      </c>
      <c r="E115" s="42">
        <v>27.7</v>
      </c>
      <c r="F115" s="42" t="s">
        <v>900</v>
      </c>
      <c r="G115" s="42">
        <v>66.5</v>
      </c>
      <c r="H115" s="42">
        <v>0.56</v>
      </c>
      <c r="I115" s="42">
        <v>13.44</v>
      </c>
      <c r="J115" s="42">
        <v>4.03</v>
      </c>
      <c r="K115" s="19">
        <v>5.3463835148024845</v>
      </c>
      <c r="L115" s="42">
        <v>1.72</v>
      </c>
      <c r="M115" s="42">
        <v>0.12</v>
      </c>
      <c r="N115" s="42">
        <v>1.25</v>
      </c>
      <c r="O115" s="42">
        <v>3.14</v>
      </c>
      <c r="P115" s="42">
        <v>4.91</v>
      </c>
      <c r="Q115" s="42">
        <v>1.18</v>
      </c>
      <c r="R115" s="42">
        <v>0.13</v>
      </c>
      <c r="S115" s="42">
        <v>2.6</v>
      </c>
      <c r="T115" s="42"/>
      <c r="U115" s="19">
        <v>99.58</v>
      </c>
      <c r="V115" s="42"/>
      <c r="W115" s="42">
        <v>283</v>
      </c>
      <c r="X115" s="42">
        <v>2</v>
      </c>
      <c r="Y115" s="42">
        <v>166</v>
      </c>
      <c r="Z115" s="42">
        <v>164</v>
      </c>
      <c r="AA115" s="42">
        <v>11</v>
      </c>
      <c r="AB115" s="42">
        <v>27</v>
      </c>
      <c r="AC115" s="42"/>
      <c r="AD115" s="42">
        <v>19</v>
      </c>
      <c r="AE115" s="42">
        <v>5.46</v>
      </c>
      <c r="AF115" s="42">
        <v>1.53</v>
      </c>
      <c r="AG115" s="42">
        <v>6.61</v>
      </c>
      <c r="AH115" s="42"/>
      <c r="AI115" s="42">
        <v>7.94</v>
      </c>
      <c r="AJ115" s="42">
        <v>1.71</v>
      </c>
      <c r="AK115" s="42">
        <v>4.98</v>
      </c>
      <c r="AL115" s="42"/>
      <c r="AM115" s="42">
        <v>4.87</v>
      </c>
      <c r="AN115" s="42">
        <v>0.74</v>
      </c>
      <c r="AO115" s="42">
        <v>45</v>
      </c>
      <c r="AP115" s="42">
        <v>20</v>
      </c>
      <c r="AQ115" s="42">
        <v>17</v>
      </c>
      <c r="AR115" s="42">
        <v>15</v>
      </c>
      <c r="AS115" s="42">
        <v>10</v>
      </c>
      <c r="AT115" s="42">
        <v>18</v>
      </c>
      <c r="AU115" s="42">
        <v>24</v>
      </c>
      <c r="AV115" s="42">
        <v>102</v>
      </c>
      <c r="AW115" s="42"/>
      <c r="AX115" s="42"/>
      <c r="AY115" s="42"/>
      <c r="AZ115" s="42"/>
      <c r="BA115" s="42"/>
      <c r="BB115" s="42">
        <v>4</v>
      </c>
      <c r="BC115" s="137">
        <v>3.6888888888888887</v>
      </c>
      <c r="BD115" s="137">
        <v>1.0121951219512195</v>
      </c>
      <c r="BE115" s="137">
        <v>1.7256097560975607</v>
      </c>
      <c r="BF115" s="138">
        <v>0.0121951219512195</v>
      </c>
      <c r="BG115" s="42">
        <v>0.0444444444444444</v>
      </c>
      <c r="BH115" s="42"/>
      <c r="BI115" s="137">
        <v>0.9</v>
      </c>
      <c r="BJ115" s="42">
        <v>0.4</v>
      </c>
      <c r="BK115" s="137">
        <v>0.486482105090264</v>
      </c>
      <c r="BL115" s="139">
        <v>1.1208115388451612</v>
      </c>
      <c r="BM115" s="139">
        <v>24</v>
      </c>
      <c r="BN115" s="137">
        <v>4.277106811841986</v>
      </c>
      <c r="BO115" s="137">
        <v>34.252694324272056</v>
      </c>
      <c r="BP115" s="42"/>
      <c r="BQ115" s="42"/>
      <c r="BR115" s="42"/>
      <c r="BS115" s="42"/>
      <c r="BT115" s="42"/>
      <c r="BU115" s="42"/>
      <c r="BV115" s="137"/>
      <c r="BW115" s="140">
        <v>4.4</v>
      </c>
      <c r="BX115" s="140">
        <v>3.6</v>
      </c>
      <c r="BY115" s="141"/>
      <c r="BZ115" s="140">
        <v>2.567567567567568</v>
      </c>
      <c r="CA115" s="140">
        <v>2.0760456273764256</v>
      </c>
      <c r="CB115" s="140">
        <v>1.5</v>
      </c>
      <c r="CC115" s="140">
        <v>1.7961956521739129</v>
      </c>
      <c r="CD115" s="140"/>
      <c r="CE115" s="140">
        <v>1.7450549450549449</v>
      </c>
      <c r="CF115" s="140">
        <v>1.693069306930693</v>
      </c>
      <c r="CG115" s="140">
        <v>1.6767676767676771</v>
      </c>
      <c r="CH115" s="140"/>
      <c r="CI115" s="140">
        <v>1.59672131147541</v>
      </c>
      <c r="CJ115" s="140">
        <v>1.6263736263736261</v>
      </c>
      <c r="CK115" s="140">
        <v>1.607142857142857</v>
      </c>
      <c r="CL115" s="142">
        <v>0.776776344849045</v>
      </c>
      <c r="CM115" s="143">
        <v>0.486482105090264</v>
      </c>
      <c r="CN115" s="42"/>
      <c r="CO115" s="42"/>
      <c r="CQ115" s="42"/>
      <c r="CR115" s="42"/>
      <c r="CS115" s="42"/>
      <c r="CT115" s="42"/>
      <c r="CU115" s="42"/>
      <c r="CV115" s="42"/>
      <c r="CW115" s="42"/>
      <c r="CX115" s="42"/>
      <c r="CY115" s="42"/>
    </row>
    <row r="116" spans="1:103" ht="13.5">
      <c r="A116" s="42" t="s">
        <v>892</v>
      </c>
      <c r="B116" s="28">
        <v>-35.7</v>
      </c>
      <c r="C116" s="28">
        <v>-71.5</v>
      </c>
      <c r="D116" s="42">
        <v>20.9</v>
      </c>
      <c r="E116" s="42">
        <v>23.5</v>
      </c>
      <c r="F116" s="42" t="s">
        <v>901</v>
      </c>
      <c r="G116" s="42">
        <v>56.41</v>
      </c>
      <c r="H116" s="42">
        <v>1.09</v>
      </c>
      <c r="I116" s="42">
        <v>15.23</v>
      </c>
      <c r="J116" s="42">
        <v>2.13</v>
      </c>
      <c r="K116" s="19">
        <v>9.756674165391882</v>
      </c>
      <c r="L116" s="42">
        <v>7.84</v>
      </c>
      <c r="M116" s="42">
        <v>0.2</v>
      </c>
      <c r="N116" s="42">
        <v>3.77</v>
      </c>
      <c r="O116" s="42">
        <v>7.97</v>
      </c>
      <c r="P116" s="42">
        <v>3.21</v>
      </c>
      <c r="Q116" s="42">
        <v>0.51</v>
      </c>
      <c r="R116" s="42">
        <v>0.15</v>
      </c>
      <c r="S116" s="42">
        <v>1.39</v>
      </c>
      <c r="T116" s="42"/>
      <c r="U116" s="19">
        <v>99.9</v>
      </c>
      <c r="V116" s="42"/>
      <c r="W116" s="42">
        <v>140</v>
      </c>
      <c r="X116" s="42">
        <v>4</v>
      </c>
      <c r="Y116" s="42">
        <v>252</v>
      </c>
      <c r="Z116" s="42">
        <v>84</v>
      </c>
      <c r="AA116" s="42">
        <v>6</v>
      </c>
      <c r="AB116" s="42">
        <v>14</v>
      </c>
      <c r="AC116" s="42"/>
      <c r="AD116" s="42">
        <v>10</v>
      </c>
      <c r="AE116" s="42">
        <v>3.14</v>
      </c>
      <c r="AF116" s="42">
        <v>1.05</v>
      </c>
      <c r="AG116" s="42">
        <v>3.8</v>
      </c>
      <c r="AH116" s="42"/>
      <c r="AI116" s="42">
        <v>4.51</v>
      </c>
      <c r="AJ116" s="42">
        <v>0.98</v>
      </c>
      <c r="AK116" s="42">
        <v>2.84</v>
      </c>
      <c r="AL116" s="42"/>
      <c r="AM116" s="42">
        <v>2.81</v>
      </c>
      <c r="AN116" s="42">
        <v>0.44</v>
      </c>
      <c r="AO116" s="42">
        <v>26</v>
      </c>
      <c r="AP116" s="42">
        <v>36</v>
      </c>
      <c r="AQ116" s="42">
        <v>8</v>
      </c>
      <c r="AR116" s="42">
        <v>25</v>
      </c>
      <c r="AS116" s="42">
        <v>28</v>
      </c>
      <c r="AT116" s="42">
        <v>330</v>
      </c>
      <c r="AU116" s="42">
        <v>66</v>
      </c>
      <c r="AV116" s="42">
        <v>88</v>
      </c>
      <c r="AW116" s="42"/>
      <c r="AX116" s="42"/>
      <c r="AY116" s="42"/>
      <c r="AZ116" s="42"/>
      <c r="BA116" s="42"/>
      <c r="BB116" s="42"/>
      <c r="BC116" s="137">
        <v>9.69230769230769</v>
      </c>
      <c r="BD116" s="137">
        <v>3</v>
      </c>
      <c r="BE116" s="137">
        <v>1.6666666666666672</v>
      </c>
      <c r="BF116" s="138">
        <v>0.0476190476190476</v>
      </c>
      <c r="BG116" s="42">
        <v>0.153846153846154</v>
      </c>
      <c r="BH116" s="42"/>
      <c r="BI116" s="137">
        <v>9.166666666666668</v>
      </c>
      <c r="BJ116" s="42">
        <v>12.692307692307692</v>
      </c>
      <c r="BK116" s="137">
        <v>1.00630077691298</v>
      </c>
      <c r="BL116" s="139">
        <v>1.334443308564764</v>
      </c>
      <c r="BM116" s="139">
        <v>13.97247706422018</v>
      </c>
      <c r="BN116" s="137">
        <v>2.5879772321994388</v>
      </c>
      <c r="BO116" s="137">
        <v>46.26563598265018</v>
      </c>
      <c r="BP116" s="42">
        <v>0.703743</v>
      </c>
      <c r="BQ116" s="42">
        <v>0.512986</v>
      </c>
      <c r="BR116" s="42">
        <v>6.788415997254216</v>
      </c>
      <c r="BS116" s="42">
        <v>18.473</v>
      </c>
      <c r="BT116" s="42">
        <v>15.579</v>
      </c>
      <c r="BU116" s="42">
        <v>38.306</v>
      </c>
      <c r="BV116" s="137"/>
      <c r="BW116" s="140">
        <v>2.4</v>
      </c>
      <c r="BX116" s="140">
        <v>1.8666666666666671</v>
      </c>
      <c r="BY116" s="141"/>
      <c r="BZ116" s="140">
        <v>1.351351351351351</v>
      </c>
      <c r="CA116" s="140">
        <v>1.193916349809886</v>
      </c>
      <c r="CB116" s="140">
        <v>1.029411764705882</v>
      </c>
      <c r="CC116" s="140">
        <v>1.0326086956521736</v>
      </c>
      <c r="CD116" s="140"/>
      <c r="CE116" s="140">
        <v>0.991208791208791</v>
      </c>
      <c r="CF116" s="140">
        <v>0.97029702970297</v>
      </c>
      <c r="CG116" s="140">
        <v>0.956228956228956</v>
      </c>
      <c r="CH116" s="140"/>
      <c r="CI116" s="140">
        <v>0.921311475409836</v>
      </c>
      <c r="CJ116" s="140">
        <v>0.967032967032967</v>
      </c>
      <c r="CK116" s="140">
        <v>0.928571428571429</v>
      </c>
      <c r="CL116" s="142">
        <v>0.927116453483762</v>
      </c>
      <c r="CM116" s="28">
        <v>1.00630077691298</v>
      </c>
      <c r="CN116" s="42"/>
      <c r="CO116" s="42"/>
      <c r="CQ116" s="42"/>
      <c r="CR116" s="42"/>
      <c r="CS116" s="42"/>
      <c r="CT116" s="42"/>
      <c r="CU116" s="42"/>
      <c r="CV116" s="42"/>
      <c r="CW116" s="42"/>
      <c r="CX116" s="42"/>
      <c r="CY116" s="42"/>
    </row>
    <row r="117" spans="1:103" ht="13.5">
      <c r="A117" s="42" t="s">
        <v>892</v>
      </c>
      <c r="B117" s="28">
        <v>-35.7</v>
      </c>
      <c r="C117" s="28">
        <v>-71.5</v>
      </c>
      <c r="D117" s="42">
        <v>13.8</v>
      </c>
      <c r="E117" s="42">
        <v>17</v>
      </c>
      <c r="F117" s="42" t="s">
        <v>902</v>
      </c>
      <c r="G117" s="42">
        <v>51.94</v>
      </c>
      <c r="H117" s="42">
        <v>1.05</v>
      </c>
      <c r="I117" s="42">
        <v>16.14</v>
      </c>
      <c r="J117" s="42">
        <v>2.77</v>
      </c>
      <c r="K117" s="19">
        <v>10.49257626203545</v>
      </c>
      <c r="L117" s="19">
        <v>8</v>
      </c>
      <c r="M117" s="42">
        <v>0.19</v>
      </c>
      <c r="N117" s="42">
        <v>5.14</v>
      </c>
      <c r="O117" s="42">
        <v>9.65</v>
      </c>
      <c r="P117" s="42">
        <v>2.72</v>
      </c>
      <c r="Q117" s="42">
        <v>0.32</v>
      </c>
      <c r="R117" s="42">
        <v>0.13</v>
      </c>
      <c r="S117" s="42">
        <v>1.73</v>
      </c>
      <c r="T117" s="42"/>
      <c r="U117" s="19">
        <v>99.78</v>
      </c>
      <c r="V117" s="42">
        <v>12</v>
      </c>
      <c r="W117" s="42">
        <v>86</v>
      </c>
      <c r="X117" s="42">
        <v>5</v>
      </c>
      <c r="Y117" s="42">
        <v>245</v>
      </c>
      <c r="Z117" s="42">
        <v>53</v>
      </c>
      <c r="AA117" s="42">
        <v>5</v>
      </c>
      <c r="AB117" s="42">
        <v>13</v>
      </c>
      <c r="AC117" s="42"/>
      <c r="AD117" s="42">
        <v>9</v>
      </c>
      <c r="AE117" s="42">
        <v>2.48</v>
      </c>
      <c r="AF117" s="42">
        <v>0.88</v>
      </c>
      <c r="AG117" s="42">
        <v>2.92</v>
      </c>
      <c r="AH117" s="42"/>
      <c r="AI117" s="42">
        <v>3.48</v>
      </c>
      <c r="AJ117" s="42">
        <v>0.76</v>
      </c>
      <c r="AK117" s="42">
        <v>2.16</v>
      </c>
      <c r="AL117" s="42"/>
      <c r="AM117" s="42">
        <v>2.15</v>
      </c>
      <c r="AN117" s="42">
        <v>0.33</v>
      </c>
      <c r="AO117" s="42">
        <v>25</v>
      </c>
      <c r="AP117" s="42">
        <v>37</v>
      </c>
      <c r="AQ117" s="42">
        <v>10</v>
      </c>
      <c r="AR117" s="42">
        <v>80</v>
      </c>
      <c r="AS117" s="42">
        <v>26</v>
      </c>
      <c r="AT117" s="42">
        <v>284</v>
      </c>
      <c r="AU117" s="42">
        <v>68</v>
      </c>
      <c r="AV117" s="42">
        <v>90</v>
      </c>
      <c r="AW117" s="42"/>
      <c r="AX117" s="42"/>
      <c r="AY117" s="42"/>
      <c r="AZ117" s="42"/>
      <c r="BA117" s="42"/>
      <c r="BB117" s="42">
        <v>2</v>
      </c>
      <c r="BC117" s="137">
        <v>9.8</v>
      </c>
      <c r="BD117" s="137">
        <v>4.6226415094339615</v>
      </c>
      <c r="BE117" s="137">
        <v>1.6226415094339621</v>
      </c>
      <c r="BF117" s="138">
        <v>0.0943396226415094</v>
      </c>
      <c r="BG117" s="42">
        <v>0.2</v>
      </c>
      <c r="BH117" s="42"/>
      <c r="BI117" s="137">
        <v>7.675675675675675</v>
      </c>
      <c r="BJ117" s="42">
        <v>11.36</v>
      </c>
      <c r="BK117" s="137">
        <v>1.4149086357420548</v>
      </c>
      <c r="BL117" s="139">
        <v>1.3857705167410992</v>
      </c>
      <c r="BM117" s="139">
        <v>15.37142857142857</v>
      </c>
      <c r="BN117" s="137">
        <v>2.04135724942324</v>
      </c>
      <c r="BO117" s="137">
        <v>52.18881104901152</v>
      </c>
      <c r="BP117" s="42">
        <v>0.70362</v>
      </c>
      <c r="BQ117" s="42">
        <v>0.512974</v>
      </c>
      <c r="BR117" s="42">
        <v>6.554332687003228</v>
      </c>
      <c r="BS117" s="42">
        <v>18.459</v>
      </c>
      <c r="BT117" s="42">
        <v>15.594</v>
      </c>
      <c r="BU117" s="42">
        <v>38.29900000000001</v>
      </c>
      <c r="BV117" s="137"/>
      <c r="BW117" s="140">
        <v>2</v>
      </c>
      <c r="BX117" s="140">
        <v>1.733333333333333</v>
      </c>
      <c r="BY117" s="141"/>
      <c r="BZ117" s="140">
        <v>1.216216216216216</v>
      </c>
      <c r="CA117" s="140">
        <v>0.942965779467681</v>
      </c>
      <c r="CB117" s="140">
        <v>0.862745098039216</v>
      </c>
      <c r="CC117" s="140">
        <v>0.793478260869565</v>
      </c>
      <c r="CD117" s="140"/>
      <c r="CE117" s="140">
        <v>0.764835164835165</v>
      </c>
      <c r="CF117" s="140">
        <v>0.752475247524752</v>
      </c>
      <c r="CG117" s="140">
        <v>0.727272727272727</v>
      </c>
      <c r="CH117" s="140"/>
      <c r="CI117" s="140">
        <v>0.704918032786885</v>
      </c>
      <c r="CJ117" s="140">
        <v>0.725274725274725</v>
      </c>
      <c r="CK117" s="140">
        <v>0.892857142857143</v>
      </c>
      <c r="CL117" s="142">
        <v>0.997394612080465</v>
      </c>
      <c r="CM117" s="143">
        <v>1.4149086357420548</v>
      </c>
      <c r="CN117" s="42"/>
      <c r="CO117" s="42"/>
      <c r="CQ117" s="42"/>
      <c r="CR117" s="42"/>
      <c r="CS117" s="42"/>
      <c r="CT117" s="42"/>
      <c r="CU117" s="42"/>
      <c r="CV117" s="42"/>
      <c r="CW117" s="42"/>
      <c r="CX117" s="42"/>
      <c r="CY117" s="42"/>
    </row>
    <row r="118" spans="1:103" ht="13.5">
      <c r="A118" s="42" t="s">
        <v>892</v>
      </c>
      <c r="B118" s="28">
        <v>-35.7</v>
      </c>
      <c r="C118" s="28">
        <v>-71.5</v>
      </c>
      <c r="D118" s="42">
        <v>25</v>
      </c>
      <c r="E118" s="42">
        <v>26.2</v>
      </c>
      <c r="F118" s="42" t="s">
        <v>903</v>
      </c>
      <c r="G118" s="42">
        <v>46.13</v>
      </c>
      <c r="H118" s="42">
        <v>1</v>
      </c>
      <c r="I118" s="42">
        <v>21.12</v>
      </c>
      <c r="J118" s="42">
        <v>4.02</v>
      </c>
      <c r="K118" s="19">
        <v>9.617385044542425</v>
      </c>
      <c r="L118" s="19">
        <v>6</v>
      </c>
      <c r="M118" s="42">
        <v>0.15</v>
      </c>
      <c r="N118" s="42">
        <v>3.86</v>
      </c>
      <c r="O118" s="42">
        <v>11.6</v>
      </c>
      <c r="P118" s="42">
        <v>2.61</v>
      </c>
      <c r="Q118" s="42">
        <v>0.2</v>
      </c>
      <c r="R118" s="42">
        <v>0.1</v>
      </c>
      <c r="S118" s="42">
        <v>3.32</v>
      </c>
      <c r="T118" s="42"/>
      <c r="U118" s="19">
        <v>100.11</v>
      </c>
      <c r="V118" s="42"/>
      <c r="W118" s="42">
        <v>55</v>
      </c>
      <c r="X118" s="42">
        <v>3</v>
      </c>
      <c r="Y118" s="42">
        <v>315</v>
      </c>
      <c r="Z118" s="42">
        <v>33</v>
      </c>
      <c r="AA118" s="42">
        <v>3</v>
      </c>
      <c r="AB118" s="42">
        <v>7</v>
      </c>
      <c r="AC118" s="42"/>
      <c r="AD118" s="42">
        <v>6</v>
      </c>
      <c r="AE118" s="42">
        <v>1.85</v>
      </c>
      <c r="AF118" s="42">
        <v>0.74</v>
      </c>
      <c r="AG118" s="42">
        <v>2.45</v>
      </c>
      <c r="AH118" s="42"/>
      <c r="AI118" s="42">
        <v>2.9</v>
      </c>
      <c r="AJ118" s="42">
        <v>0.6</v>
      </c>
      <c r="AK118" s="42">
        <v>1.76</v>
      </c>
      <c r="AL118" s="42"/>
      <c r="AM118" s="42">
        <v>1.78</v>
      </c>
      <c r="AN118" s="42">
        <v>0.26</v>
      </c>
      <c r="AO118" s="42">
        <v>18</v>
      </c>
      <c r="AP118" s="42">
        <v>32</v>
      </c>
      <c r="AQ118" s="42">
        <v>15</v>
      </c>
      <c r="AR118" s="42">
        <v>48</v>
      </c>
      <c r="AS118" s="42">
        <v>32</v>
      </c>
      <c r="AT118" s="42">
        <v>287</v>
      </c>
      <c r="AU118" s="42">
        <v>66</v>
      </c>
      <c r="AV118" s="42">
        <v>84</v>
      </c>
      <c r="AW118" s="42"/>
      <c r="AX118" s="42"/>
      <c r="AY118" s="42"/>
      <c r="AZ118" s="42"/>
      <c r="BA118" s="42"/>
      <c r="BB118" s="42"/>
      <c r="BC118" s="137">
        <v>17.5</v>
      </c>
      <c r="BD118" s="137">
        <v>9.545454545454545</v>
      </c>
      <c r="BE118" s="137">
        <v>1.6666666666666672</v>
      </c>
      <c r="BF118" s="138">
        <v>0.0909090909090909</v>
      </c>
      <c r="BG118" s="42">
        <v>0.166666666666667</v>
      </c>
      <c r="BH118" s="42"/>
      <c r="BI118" s="137">
        <v>8.96875</v>
      </c>
      <c r="BJ118" s="42">
        <v>15.944444444444441</v>
      </c>
      <c r="BK118" s="137">
        <v>1.816537058645429</v>
      </c>
      <c r="BL118" s="139">
        <v>1.2121643112926588</v>
      </c>
      <c r="BM118" s="139">
        <v>21.12</v>
      </c>
      <c r="BN118" s="137">
        <v>2.4915505296742033</v>
      </c>
      <c r="BO118" s="137">
        <v>47.21085142920889</v>
      </c>
      <c r="BP118" s="42"/>
      <c r="BQ118" s="42"/>
      <c r="BR118" s="42"/>
      <c r="BS118" s="42"/>
      <c r="BT118" s="42"/>
      <c r="BU118" s="42"/>
      <c r="BV118" s="137"/>
      <c r="BW118" s="140">
        <v>1.2</v>
      </c>
      <c r="BX118" s="140">
        <v>0.933333333333333</v>
      </c>
      <c r="BY118" s="141"/>
      <c r="BZ118" s="140">
        <v>0.810810810810811</v>
      </c>
      <c r="CA118" s="140">
        <v>0.703422053231939</v>
      </c>
      <c r="CB118" s="140">
        <v>0.725490196078431</v>
      </c>
      <c r="CC118" s="140">
        <v>0.665760869565217</v>
      </c>
      <c r="CD118" s="140"/>
      <c r="CE118" s="140">
        <v>0.637362637362637</v>
      </c>
      <c r="CF118" s="140">
        <v>0.594059405940594</v>
      </c>
      <c r="CG118" s="140">
        <v>0.592592592592593</v>
      </c>
      <c r="CH118" s="140"/>
      <c r="CI118" s="140">
        <v>0.583606557377049</v>
      </c>
      <c r="CJ118" s="140">
        <v>0.571428571428571</v>
      </c>
      <c r="CK118" s="140">
        <v>0.642857142857143</v>
      </c>
      <c r="CL118" s="142">
        <v>1.06014293914389</v>
      </c>
      <c r="CM118" s="143">
        <v>1.816537058645429</v>
      </c>
      <c r="CN118" s="42"/>
      <c r="CO118" s="42"/>
      <c r="CQ118" s="42"/>
      <c r="CR118" s="42"/>
      <c r="CS118" s="42"/>
      <c r="CT118" s="42"/>
      <c r="CU118" s="42"/>
      <c r="CV118" s="42"/>
      <c r="CW118" s="42"/>
      <c r="CX118" s="42"/>
      <c r="CY118" s="42"/>
    </row>
    <row r="119" spans="1:103" ht="13.5">
      <c r="A119" s="42" t="s">
        <v>892</v>
      </c>
      <c r="B119" s="28">
        <v>-35.7</v>
      </c>
      <c r="C119" s="28">
        <v>-71.5</v>
      </c>
      <c r="D119" s="42">
        <v>25</v>
      </c>
      <c r="E119" s="42">
        <v>26.2</v>
      </c>
      <c r="F119" s="42" t="s">
        <v>904</v>
      </c>
      <c r="G119" s="42">
        <v>52.61</v>
      </c>
      <c r="H119" s="42">
        <v>1.11</v>
      </c>
      <c r="I119" s="42">
        <v>16.69</v>
      </c>
      <c r="J119" s="42">
        <v>6.68</v>
      </c>
      <c r="K119" s="19">
        <v>9.810978133717267</v>
      </c>
      <c r="L119" s="42">
        <v>3.8</v>
      </c>
      <c r="M119" s="42">
        <v>0.16</v>
      </c>
      <c r="N119" s="42">
        <v>2.82</v>
      </c>
      <c r="O119" s="42">
        <v>6.4</v>
      </c>
      <c r="P119" s="42">
        <v>4.9</v>
      </c>
      <c r="Q119" s="42">
        <v>0.59</v>
      </c>
      <c r="R119" s="42">
        <v>0.13</v>
      </c>
      <c r="S119" s="42">
        <v>3.68</v>
      </c>
      <c r="T119" s="42"/>
      <c r="U119" s="19">
        <v>99.57</v>
      </c>
      <c r="V119" s="42">
        <v>12</v>
      </c>
      <c r="W119" s="42">
        <v>186</v>
      </c>
      <c r="X119" s="42">
        <v>3</v>
      </c>
      <c r="Y119" s="42">
        <v>265</v>
      </c>
      <c r="Z119" s="42">
        <v>68</v>
      </c>
      <c r="AA119" s="42">
        <v>6</v>
      </c>
      <c r="AB119" s="42">
        <v>14</v>
      </c>
      <c r="AC119" s="42"/>
      <c r="AD119" s="42">
        <v>10</v>
      </c>
      <c r="AE119" s="42">
        <v>3</v>
      </c>
      <c r="AF119" s="42">
        <v>1.15</v>
      </c>
      <c r="AG119" s="42">
        <v>3.39</v>
      </c>
      <c r="AH119" s="42"/>
      <c r="AI119" s="42">
        <v>4.07</v>
      </c>
      <c r="AJ119" s="42">
        <v>0.88</v>
      </c>
      <c r="AK119" s="42">
        <v>2.56</v>
      </c>
      <c r="AL119" s="42"/>
      <c r="AM119" s="42">
        <v>2.57</v>
      </c>
      <c r="AN119" s="42">
        <v>0.4</v>
      </c>
      <c r="AO119" s="42">
        <v>25</v>
      </c>
      <c r="AP119" s="42">
        <v>36</v>
      </c>
      <c r="AQ119" s="42">
        <v>8</v>
      </c>
      <c r="AR119" s="42">
        <v>5</v>
      </c>
      <c r="AS119" s="42">
        <v>25</v>
      </c>
      <c r="AT119" s="42">
        <v>362</v>
      </c>
      <c r="AU119" s="42">
        <v>50</v>
      </c>
      <c r="AV119" s="42">
        <v>107</v>
      </c>
      <c r="AW119" s="42"/>
      <c r="AX119" s="42"/>
      <c r="AY119" s="42"/>
      <c r="AZ119" s="42"/>
      <c r="BA119" s="42"/>
      <c r="BB119" s="42">
        <v>2</v>
      </c>
      <c r="BC119" s="137">
        <v>10.6</v>
      </c>
      <c r="BD119" s="137">
        <v>3.8970588235294117</v>
      </c>
      <c r="BE119" s="137">
        <v>2.7352941176470593</v>
      </c>
      <c r="BF119" s="138">
        <v>0.0441176470588235</v>
      </c>
      <c r="BG119" s="42">
        <v>0.12</v>
      </c>
      <c r="BH119" s="42"/>
      <c r="BI119" s="137">
        <v>10.055555555555562</v>
      </c>
      <c r="BJ119" s="42">
        <v>14.48</v>
      </c>
      <c r="BK119" s="137">
        <v>1.30528603536649</v>
      </c>
      <c r="BL119" s="139">
        <v>1.218444877048285</v>
      </c>
      <c r="BM119" s="139">
        <v>15.036036036036043</v>
      </c>
      <c r="BN119" s="137">
        <v>3.479070260183428</v>
      </c>
      <c r="BO119" s="137">
        <v>39.0421275594528</v>
      </c>
      <c r="BP119" s="42"/>
      <c r="BQ119" s="42"/>
      <c r="BR119" s="42"/>
      <c r="BS119" s="42"/>
      <c r="BT119" s="42"/>
      <c r="BU119" s="42"/>
      <c r="BV119" s="137"/>
      <c r="BW119" s="140">
        <v>2.4</v>
      </c>
      <c r="BX119" s="140">
        <v>1.8666666666666671</v>
      </c>
      <c r="BY119" s="141"/>
      <c r="BZ119" s="140">
        <v>1.351351351351351</v>
      </c>
      <c r="CA119" s="140">
        <v>1.140684410646388</v>
      </c>
      <c r="CB119" s="140">
        <v>1.127450980392157</v>
      </c>
      <c r="CC119" s="140">
        <v>0.921195652173913</v>
      </c>
      <c r="CD119" s="140"/>
      <c r="CE119" s="140">
        <v>0.894505494505495</v>
      </c>
      <c r="CF119" s="140">
        <v>0.871287128712871</v>
      </c>
      <c r="CG119" s="140">
        <v>0.861952861952862</v>
      </c>
      <c r="CH119" s="140"/>
      <c r="CI119" s="140">
        <v>0.842622950819672</v>
      </c>
      <c r="CJ119" s="140">
        <v>0.879120879120879</v>
      </c>
      <c r="CK119" s="140">
        <v>0.892857142857143</v>
      </c>
      <c r="CL119" s="142">
        <v>1.099863970784223</v>
      </c>
      <c r="CM119" s="143">
        <v>1.30528603536649</v>
      </c>
      <c r="CN119" s="42"/>
      <c r="CO119" s="42"/>
      <c r="CQ119" s="42"/>
      <c r="CR119" s="42"/>
      <c r="CS119" s="42"/>
      <c r="CT119" s="42"/>
      <c r="CU119" s="42"/>
      <c r="CV119" s="42"/>
      <c r="CW119" s="42"/>
      <c r="CX119" s="42"/>
      <c r="CY119" s="42"/>
    </row>
    <row r="120" spans="1:103" ht="13.5">
      <c r="A120" s="42" t="s">
        <v>905</v>
      </c>
      <c r="B120" s="28">
        <v>-35.7</v>
      </c>
      <c r="C120" s="28">
        <v>-71.4</v>
      </c>
      <c r="D120" s="42">
        <v>25</v>
      </c>
      <c r="E120" s="42">
        <v>26.2</v>
      </c>
      <c r="F120" s="42" t="s">
        <v>906</v>
      </c>
      <c r="G120" s="42">
        <v>58.55</v>
      </c>
      <c r="H120" s="42">
        <v>1.06</v>
      </c>
      <c r="I120" s="42">
        <v>15.45</v>
      </c>
      <c r="J120" s="42"/>
      <c r="K120" s="19">
        <v>8.2</v>
      </c>
      <c r="L120" s="42"/>
      <c r="M120" s="42">
        <v>0.21</v>
      </c>
      <c r="N120" s="42">
        <v>2.02</v>
      </c>
      <c r="O120" s="42">
        <v>5.31</v>
      </c>
      <c r="P120" s="42">
        <v>4.79</v>
      </c>
      <c r="Q120" s="42">
        <v>0.51</v>
      </c>
      <c r="R120" s="42">
        <v>0.16</v>
      </c>
      <c r="S120" s="42">
        <v>2.87</v>
      </c>
      <c r="T120" s="42"/>
      <c r="U120" s="19">
        <v>99.13</v>
      </c>
      <c r="V120" s="42"/>
      <c r="W120" s="42">
        <v>144</v>
      </c>
      <c r="X120" s="42">
        <v>1</v>
      </c>
      <c r="Y120" s="42">
        <v>254</v>
      </c>
      <c r="Z120" s="42">
        <v>118</v>
      </c>
      <c r="AA120" s="42">
        <v>6</v>
      </c>
      <c r="AB120" s="42">
        <v>15</v>
      </c>
      <c r="AC120" s="42"/>
      <c r="AD120" s="42">
        <v>11</v>
      </c>
      <c r="AE120" s="42">
        <v>3.16</v>
      </c>
      <c r="AF120" s="42">
        <v>1.33</v>
      </c>
      <c r="AG120" s="42">
        <v>4.14</v>
      </c>
      <c r="AH120" s="42"/>
      <c r="AI120" s="42">
        <v>5.2</v>
      </c>
      <c r="AJ120" s="42">
        <v>1.12</v>
      </c>
      <c r="AK120" s="42">
        <v>3.31</v>
      </c>
      <c r="AL120" s="42"/>
      <c r="AM120" s="42">
        <v>3.27</v>
      </c>
      <c r="AN120" s="42">
        <v>0.48</v>
      </c>
      <c r="AO120" s="42">
        <v>33</v>
      </c>
      <c r="AP120" s="42">
        <v>33</v>
      </c>
      <c r="AQ120" s="42">
        <v>8</v>
      </c>
      <c r="AR120" s="42">
        <v>7</v>
      </c>
      <c r="AS120" s="42">
        <v>21</v>
      </c>
      <c r="AT120" s="42">
        <v>106</v>
      </c>
      <c r="AU120" s="42">
        <v>16</v>
      </c>
      <c r="AV120" s="42">
        <v>105</v>
      </c>
      <c r="AW120" s="42"/>
      <c r="AX120" s="42"/>
      <c r="AY120" s="42"/>
      <c r="AZ120" s="42"/>
      <c r="BA120" s="42"/>
      <c r="BB120" s="42">
        <v>2.5</v>
      </c>
      <c r="BC120" s="137">
        <v>7.696969696969697</v>
      </c>
      <c r="BD120" s="137">
        <v>2.1525423728813564</v>
      </c>
      <c r="BE120" s="137">
        <v>1.220338983050848</v>
      </c>
      <c r="BF120" s="138">
        <v>0.00847457627118644</v>
      </c>
      <c r="BG120" s="42">
        <v>0.0303030303030303</v>
      </c>
      <c r="BH120" s="42"/>
      <c r="BI120" s="137">
        <v>3.212121212121213</v>
      </c>
      <c r="BJ120" s="42">
        <v>3.212121212121213</v>
      </c>
      <c r="BK120" s="137">
        <v>1.0460721204960615</v>
      </c>
      <c r="BL120" s="139">
        <v>1.170646480123558</v>
      </c>
      <c r="BM120" s="139">
        <v>14.575471698113212</v>
      </c>
      <c r="BN120" s="137">
        <v>4.059405940594059</v>
      </c>
      <c r="BO120" s="137">
        <v>35.43864079769806</v>
      </c>
      <c r="BP120" s="42"/>
      <c r="BQ120" s="42"/>
      <c r="BR120" s="42"/>
      <c r="BS120" s="42"/>
      <c r="BT120" s="42"/>
      <c r="BU120" s="42"/>
      <c r="BV120" s="137"/>
      <c r="BW120" s="140">
        <v>2.4</v>
      </c>
      <c r="BX120" s="140">
        <v>2</v>
      </c>
      <c r="BY120" s="141"/>
      <c r="BZ120" s="140">
        <v>1.486486486486486</v>
      </c>
      <c r="CA120" s="140">
        <v>1.2015209125475288</v>
      </c>
      <c r="CB120" s="140">
        <v>1.3039215686274508</v>
      </c>
      <c r="CC120" s="140">
        <v>1.125</v>
      </c>
      <c r="CD120" s="140"/>
      <c r="CE120" s="140">
        <v>1.1428571428571432</v>
      </c>
      <c r="CF120" s="140">
        <v>1.108910891089109</v>
      </c>
      <c r="CG120" s="140">
        <v>1.1144781144781142</v>
      </c>
      <c r="CH120" s="140"/>
      <c r="CI120" s="140">
        <v>1.0721311475409838</v>
      </c>
      <c r="CJ120" s="140">
        <v>1.0549450549450552</v>
      </c>
      <c r="CK120" s="140">
        <v>1.1785714285714293</v>
      </c>
      <c r="CL120" s="142">
        <v>1.1215265029580719</v>
      </c>
      <c r="CM120" s="143">
        <v>1.0460721204960615</v>
      </c>
      <c r="CN120" s="42"/>
      <c r="CO120" s="42"/>
      <c r="CQ120" s="42"/>
      <c r="CR120" s="42"/>
      <c r="CS120" s="42"/>
      <c r="CT120" s="42"/>
      <c r="CU120" s="42"/>
      <c r="CV120" s="42"/>
      <c r="CW120" s="42"/>
      <c r="CX120" s="42"/>
      <c r="CY120" s="42"/>
    </row>
    <row r="121" spans="1:103" ht="13.5">
      <c r="A121" s="42" t="s">
        <v>905</v>
      </c>
      <c r="B121" s="28">
        <v>-35.7</v>
      </c>
      <c r="C121" s="28">
        <v>-71.4</v>
      </c>
      <c r="D121" s="42">
        <v>21.6</v>
      </c>
      <c r="E121" s="42">
        <v>22.8</v>
      </c>
      <c r="F121" s="42" t="s">
        <v>907</v>
      </c>
      <c r="G121" s="42">
        <v>54.9</v>
      </c>
      <c r="H121" s="42">
        <v>1.09</v>
      </c>
      <c r="I121" s="42">
        <v>14.75</v>
      </c>
      <c r="J121" s="42"/>
      <c r="K121" s="19">
        <v>10.52</v>
      </c>
      <c r="L121" s="42"/>
      <c r="M121" s="42">
        <v>0.17</v>
      </c>
      <c r="N121" s="42">
        <v>3.27</v>
      </c>
      <c r="O121" s="42">
        <v>7.18</v>
      </c>
      <c r="P121" s="42">
        <v>3.13</v>
      </c>
      <c r="Q121" s="42">
        <v>0.72</v>
      </c>
      <c r="R121" s="42">
        <v>0.14</v>
      </c>
      <c r="S121" s="42">
        <v>3.13</v>
      </c>
      <c r="T121" s="42"/>
      <c r="U121" s="19">
        <v>99</v>
      </c>
      <c r="V121" s="42"/>
      <c r="W121" s="42">
        <v>160</v>
      </c>
      <c r="X121" s="42">
        <v>1</v>
      </c>
      <c r="Y121" s="42">
        <v>266</v>
      </c>
      <c r="Z121" s="42">
        <v>76</v>
      </c>
      <c r="AA121" s="42">
        <v>5</v>
      </c>
      <c r="AB121" s="42">
        <v>13</v>
      </c>
      <c r="AC121" s="42"/>
      <c r="AD121" s="42">
        <v>9</v>
      </c>
      <c r="AE121" s="42">
        <v>2.33</v>
      </c>
      <c r="AF121" s="42">
        <v>1.05</v>
      </c>
      <c r="AG121" s="42">
        <v>2.8</v>
      </c>
      <c r="AH121" s="42"/>
      <c r="AI121" s="42">
        <v>3.48</v>
      </c>
      <c r="AJ121" s="42">
        <v>0.78</v>
      </c>
      <c r="AK121" s="42">
        <v>2.45</v>
      </c>
      <c r="AL121" s="42"/>
      <c r="AM121" s="42">
        <v>2.4</v>
      </c>
      <c r="AN121" s="42">
        <v>0.37</v>
      </c>
      <c r="AO121" s="42">
        <v>22</v>
      </c>
      <c r="AP121" s="42">
        <v>40</v>
      </c>
      <c r="AQ121" s="42">
        <v>9</v>
      </c>
      <c r="AR121" s="42">
        <v>6</v>
      </c>
      <c r="AS121" s="42">
        <v>28</v>
      </c>
      <c r="AT121" s="42">
        <v>350</v>
      </c>
      <c r="AU121" s="42">
        <v>78</v>
      </c>
      <c r="AV121" s="42">
        <v>98</v>
      </c>
      <c r="AW121" s="42"/>
      <c r="AX121" s="42"/>
      <c r="AY121" s="42"/>
      <c r="AZ121" s="42"/>
      <c r="BA121" s="42"/>
      <c r="BB121" s="42">
        <v>1.9</v>
      </c>
      <c r="BC121" s="137">
        <v>12.090909090909092</v>
      </c>
      <c r="BD121" s="137">
        <v>3.5</v>
      </c>
      <c r="BE121" s="137">
        <v>2.105263157894737</v>
      </c>
      <c r="BF121" s="138">
        <v>0.0131578947368421</v>
      </c>
      <c r="BG121" s="42">
        <v>0.0454545454545454</v>
      </c>
      <c r="BH121" s="42"/>
      <c r="BI121" s="137">
        <v>8.75</v>
      </c>
      <c r="BJ121" s="42">
        <v>15.909090909090912</v>
      </c>
      <c r="BK121" s="137">
        <v>1.5933916330473636</v>
      </c>
      <c r="BL121" s="139">
        <v>1.2869778689085822</v>
      </c>
      <c r="BM121" s="139">
        <v>13.53211009174312</v>
      </c>
      <c r="BN121" s="137">
        <v>3.217125382262997</v>
      </c>
      <c r="BO121" s="137">
        <v>40.92020870197989</v>
      </c>
      <c r="BP121" s="42"/>
      <c r="BQ121" s="42"/>
      <c r="BR121" s="42"/>
      <c r="BS121" s="42"/>
      <c r="BT121" s="42"/>
      <c r="BU121" s="42"/>
      <c r="BV121" s="137"/>
      <c r="BW121" s="140">
        <v>2</v>
      </c>
      <c r="BX121" s="140">
        <v>1.733333333333333</v>
      </c>
      <c r="BY121" s="141"/>
      <c r="BZ121" s="140">
        <v>1.216216216216216</v>
      </c>
      <c r="CA121" s="140">
        <v>0.885931558935361</v>
      </c>
      <c r="CB121" s="140">
        <v>1.029411764705882</v>
      </c>
      <c r="CC121" s="140">
        <v>0.760869565217391</v>
      </c>
      <c r="CD121" s="140"/>
      <c r="CE121" s="140">
        <v>0.764835164835165</v>
      </c>
      <c r="CF121" s="140">
        <v>0.772277227722772</v>
      </c>
      <c r="CG121" s="140">
        <v>0.824915824915825</v>
      </c>
      <c r="CH121" s="140"/>
      <c r="CI121" s="140">
        <v>0.786885245901639</v>
      </c>
      <c r="CJ121" s="140">
        <v>0.813186813186813</v>
      </c>
      <c r="CK121" s="140">
        <v>0.785714285714286</v>
      </c>
      <c r="CL121" s="142">
        <v>1.253816366988089</v>
      </c>
      <c r="CM121" s="143">
        <v>1.5933916330473636</v>
      </c>
      <c r="CN121" s="42"/>
      <c r="CO121" s="42"/>
      <c r="CQ121" s="42"/>
      <c r="CR121" s="42"/>
      <c r="CS121" s="42"/>
      <c r="CT121" s="42"/>
      <c r="CU121" s="42"/>
      <c r="CV121" s="42"/>
      <c r="CW121" s="42"/>
      <c r="CX121" s="42"/>
      <c r="CY121" s="42"/>
    </row>
    <row r="122" spans="1:103" ht="13.5">
      <c r="A122" s="42" t="s">
        <v>908</v>
      </c>
      <c r="B122" s="28">
        <v>-35.71</v>
      </c>
      <c r="C122" s="28">
        <v>-70.5</v>
      </c>
      <c r="D122" s="42">
        <v>0.189</v>
      </c>
      <c r="E122" s="42">
        <v>0.237</v>
      </c>
      <c r="F122" s="42" t="s">
        <v>909</v>
      </c>
      <c r="G122" s="42">
        <v>75.4</v>
      </c>
      <c r="H122" s="42">
        <v>0.23</v>
      </c>
      <c r="I122" s="42">
        <v>13.17</v>
      </c>
      <c r="J122" s="42"/>
      <c r="K122" s="19">
        <v>1.1</v>
      </c>
      <c r="L122" s="42"/>
      <c r="M122" s="42">
        <v>0.05</v>
      </c>
      <c r="N122" s="42">
        <v>0.22</v>
      </c>
      <c r="O122" s="42">
        <v>0.73</v>
      </c>
      <c r="P122" s="42">
        <v>4</v>
      </c>
      <c r="Q122" s="42">
        <v>4.57</v>
      </c>
      <c r="R122" s="42">
        <v>0.08</v>
      </c>
      <c r="S122" s="42">
        <v>0.34</v>
      </c>
      <c r="T122" s="42"/>
      <c r="U122" s="19">
        <v>99.89</v>
      </c>
      <c r="V122" s="42">
        <v>190</v>
      </c>
      <c r="W122" s="42">
        <v>615</v>
      </c>
      <c r="X122" s="42">
        <v>12</v>
      </c>
      <c r="Y122" s="42">
        <v>78</v>
      </c>
      <c r="Z122" s="42">
        <v>145</v>
      </c>
      <c r="AA122" s="42"/>
      <c r="AB122" s="42"/>
      <c r="AC122" s="42"/>
      <c r="AD122" s="42"/>
      <c r="AE122" s="42"/>
      <c r="AF122" s="42"/>
      <c r="AG122" s="42"/>
      <c r="AH122" s="42"/>
      <c r="AI122" s="42"/>
      <c r="AJ122" s="42"/>
      <c r="AK122" s="42"/>
      <c r="AL122" s="42"/>
      <c r="AM122" s="42"/>
      <c r="AN122" s="42"/>
      <c r="AO122" s="42">
        <v>14</v>
      </c>
      <c r="AP122" s="42"/>
      <c r="AQ122" s="42"/>
      <c r="AR122" s="42"/>
      <c r="AS122" s="42"/>
      <c r="AT122" s="42"/>
      <c r="AU122" s="42"/>
      <c r="AV122" s="42"/>
      <c r="AW122" s="42"/>
      <c r="AX122" s="42"/>
      <c r="AY122" s="42"/>
      <c r="AZ122" s="42"/>
      <c r="BA122" s="42"/>
      <c r="BB122" s="42"/>
      <c r="BC122" s="137">
        <v>5.571428571428571</v>
      </c>
      <c r="BD122" s="137">
        <v>0.537931034482759</v>
      </c>
      <c r="BE122" s="137">
        <v>4.241379310344829</v>
      </c>
      <c r="BF122" s="138">
        <v>0.0827586206896552</v>
      </c>
      <c r="BG122" s="42">
        <v>0.857142857142857</v>
      </c>
      <c r="BH122" s="42"/>
      <c r="BI122" s="137"/>
      <c r="BJ122" s="42"/>
      <c r="BK122" s="137"/>
      <c r="BL122" s="139">
        <v>0.976032315641673</v>
      </c>
      <c r="BM122" s="139">
        <v>57.26086956521738</v>
      </c>
      <c r="BN122" s="137">
        <v>5</v>
      </c>
      <c r="BO122" s="137">
        <v>30.827108963093142</v>
      </c>
      <c r="BP122" s="42"/>
      <c r="BQ122" s="42"/>
      <c r="BR122" s="42"/>
      <c r="BS122" s="42"/>
      <c r="BT122" s="42"/>
      <c r="BU122" s="42"/>
      <c r="BV122" s="137"/>
      <c r="BW122" s="141"/>
      <c r="BX122" s="141"/>
      <c r="BY122" s="141"/>
      <c r="BZ122" s="141"/>
      <c r="CA122" s="141"/>
      <c r="CB122" s="141"/>
      <c r="CC122" s="141"/>
      <c r="CD122" s="141"/>
      <c r="CE122" s="141"/>
      <c r="CF122" s="141"/>
      <c r="CG122" s="141"/>
      <c r="CH122" s="140"/>
      <c r="CI122" s="141"/>
      <c r="CJ122" s="141"/>
      <c r="CK122" s="140">
        <v>0.5</v>
      </c>
      <c r="CL122" s="141"/>
      <c r="CM122" s="140"/>
      <c r="CN122" s="42"/>
      <c r="CO122" s="42"/>
      <c r="CQ122" s="42"/>
      <c r="CR122" s="42"/>
      <c r="CS122" s="42"/>
      <c r="CT122" s="42"/>
      <c r="CU122" s="42"/>
      <c r="CV122" s="42"/>
      <c r="CW122" s="42"/>
      <c r="CX122" s="42"/>
      <c r="CY122" s="42"/>
    </row>
    <row r="123" spans="1:103" ht="13.5">
      <c r="A123" s="42" t="s">
        <v>910</v>
      </c>
      <c r="B123" s="28">
        <v>-35.725</v>
      </c>
      <c r="C123" s="28">
        <v>-70.5</v>
      </c>
      <c r="D123" s="42">
        <v>0.213</v>
      </c>
      <c r="E123" s="42">
        <v>0.3</v>
      </c>
      <c r="F123" s="42" t="s">
        <v>911</v>
      </c>
      <c r="G123" s="42">
        <v>75.3</v>
      </c>
      <c r="H123" s="42">
        <v>0.23</v>
      </c>
      <c r="I123" s="42">
        <v>13.16</v>
      </c>
      <c r="J123" s="42"/>
      <c r="K123" s="19">
        <v>1.22</v>
      </c>
      <c r="L123" s="42"/>
      <c r="M123" s="42">
        <v>0.05</v>
      </c>
      <c r="N123" s="42">
        <v>0.22</v>
      </c>
      <c r="O123" s="42">
        <v>0.84</v>
      </c>
      <c r="P123" s="42">
        <v>4</v>
      </c>
      <c r="Q123" s="42">
        <v>4.55</v>
      </c>
      <c r="R123" s="42">
        <v>0.07</v>
      </c>
      <c r="S123" s="42">
        <v>0.39</v>
      </c>
      <c r="T123" s="42"/>
      <c r="U123" s="19">
        <v>100.03</v>
      </c>
      <c r="V123" s="42">
        <v>175</v>
      </c>
      <c r="W123" s="42">
        <v>660</v>
      </c>
      <c r="X123" s="42">
        <v>10</v>
      </c>
      <c r="Y123" s="42">
        <v>87</v>
      </c>
      <c r="Z123" s="42">
        <v>151</v>
      </c>
      <c r="AA123" s="42"/>
      <c r="AB123" s="42"/>
      <c r="AC123" s="42"/>
      <c r="AD123" s="42"/>
      <c r="AE123" s="42"/>
      <c r="AF123" s="42"/>
      <c r="AG123" s="42"/>
      <c r="AH123" s="42"/>
      <c r="AI123" s="42"/>
      <c r="AJ123" s="42"/>
      <c r="AK123" s="42"/>
      <c r="AL123" s="42"/>
      <c r="AM123" s="42"/>
      <c r="AN123" s="42"/>
      <c r="AO123" s="42">
        <v>15</v>
      </c>
      <c r="AP123" s="42"/>
      <c r="AQ123" s="42"/>
      <c r="AR123" s="42"/>
      <c r="AS123" s="42"/>
      <c r="AT123" s="42"/>
      <c r="AU123" s="42"/>
      <c r="AV123" s="42"/>
      <c r="AW123" s="42"/>
      <c r="AX123" s="42"/>
      <c r="AY123" s="42"/>
      <c r="AZ123" s="42"/>
      <c r="BA123" s="42"/>
      <c r="BB123" s="42"/>
      <c r="BC123" s="137">
        <v>5.8</v>
      </c>
      <c r="BD123" s="137">
        <v>0.576158940397351</v>
      </c>
      <c r="BE123" s="137">
        <v>4.370860927152318</v>
      </c>
      <c r="BF123" s="138">
        <v>0.0662251655629139</v>
      </c>
      <c r="BG123" s="42">
        <v>0.666666666666667</v>
      </c>
      <c r="BH123" s="42"/>
      <c r="BI123" s="137"/>
      <c r="BJ123" s="42"/>
      <c r="BK123" s="137"/>
      <c r="BL123" s="139">
        <v>0.990326390741368</v>
      </c>
      <c r="BM123" s="139">
        <v>57.21739130434782</v>
      </c>
      <c r="BN123" s="137">
        <v>5.545454545454545</v>
      </c>
      <c r="BO123" s="137">
        <v>28.66407925646001</v>
      </c>
      <c r="BP123" s="42"/>
      <c r="BQ123" s="42"/>
      <c r="BR123" s="42"/>
      <c r="BS123" s="42"/>
      <c r="BT123" s="42"/>
      <c r="BU123" s="42"/>
      <c r="BV123" s="137"/>
      <c r="BW123" s="141"/>
      <c r="BX123" s="141"/>
      <c r="BY123" s="141"/>
      <c r="BZ123" s="141"/>
      <c r="CA123" s="141"/>
      <c r="CB123" s="141"/>
      <c r="CC123" s="141"/>
      <c r="CD123" s="141"/>
      <c r="CE123" s="141"/>
      <c r="CF123" s="141"/>
      <c r="CG123" s="141"/>
      <c r="CH123" s="140"/>
      <c r="CI123" s="141"/>
      <c r="CJ123" s="141"/>
      <c r="CK123" s="140">
        <v>0.535714285714286</v>
      </c>
      <c r="CL123" s="141"/>
      <c r="CM123" s="140"/>
      <c r="CN123" s="42"/>
      <c r="CO123" s="42"/>
      <c r="CQ123" s="42"/>
      <c r="CR123" s="42"/>
      <c r="CS123" s="42"/>
      <c r="CT123" s="42"/>
      <c r="CU123" s="42"/>
      <c r="CV123" s="42"/>
      <c r="CW123" s="42"/>
      <c r="CX123" s="42"/>
      <c r="CY123" s="42"/>
    </row>
    <row r="124" spans="1:103" ht="13.5">
      <c r="A124" s="42" t="s">
        <v>912</v>
      </c>
      <c r="B124" s="28">
        <v>-35.75</v>
      </c>
      <c r="C124" s="28">
        <v>-70.57</v>
      </c>
      <c r="D124" s="42">
        <v>0.2</v>
      </c>
      <c r="E124" s="42">
        <v>0.3</v>
      </c>
      <c r="F124" s="42" t="s">
        <v>913</v>
      </c>
      <c r="G124" s="42">
        <v>75.2</v>
      </c>
      <c r="H124" s="42">
        <v>0.24</v>
      </c>
      <c r="I124" s="42">
        <v>13.25</v>
      </c>
      <c r="J124" s="42"/>
      <c r="K124" s="19">
        <v>1.16</v>
      </c>
      <c r="L124" s="42"/>
      <c r="M124" s="42">
        <v>0.04</v>
      </c>
      <c r="N124" s="42">
        <v>0.19</v>
      </c>
      <c r="O124" s="42">
        <v>0.83</v>
      </c>
      <c r="P124" s="42">
        <v>4.03</v>
      </c>
      <c r="Q124" s="42">
        <v>4.54</v>
      </c>
      <c r="R124" s="42">
        <v>0.08</v>
      </c>
      <c r="S124" s="42">
        <v>0.45</v>
      </c>
      <c r="T124" s="42"/>
      <c r="U124" s="19">
        <v>100.01</v>
      </c>
      <c r="V124" s="42">
        <v>183</v>
      </c>
      <c r="W124" s="42">
        <v>608</v>
      </c>
      <c r="X124" s="42">
        <v>9</v>
      </c>
      <c r="Y124" s="42">
        <v>94</v>
      </c>
      <c r="Z124" s="42">
        <v>153</v>
      </c>
      <c r="AA124" s="42"/>
      <c r="AB124" s="42"/>
      <c r="AC124" s="42"/>
      <c r="AD124" s="42"/>
      <c r="AE124" s="42"/>
      <c r="AF124" s="42"/>
      <c r="AG124" s="42"/>
      <c r="AH124" s="42"/>
      <c r="AI124" s="42"/>
      <c r="AJ124" s="42"/>
      <c r="AK124" s="42"/>
      <c r="AL124" s="42"/>
      <c r="AM124" s="42"/>
      <c r="AN124" s="42"/>
      <c r="AO124" s="42">
        <v>17</v>
      </c>
      <c r="AP124" s="42"/>
      <c r="AQ124" s="42"/>
      <c r="AR124" s="42"/>
      <c r="AS124" s="42"/>
      <c r="AT124" s="42"/>
      <c r="AU124" s="42"/>
      <c r="AV124" s="42"/>
      <c r="AW124" s="42"/>
      <c r="AX124" s="42"/>
      <c r="AY124" s="42"/>
      <c r="AZ124" s="42"/>
      <c r="BA124" s="42"/>
      <c r="BB124" s="42"/>
      <c r="BC124" s="137">
        <v>5.529411764705881</v>
      </c>
      <c r="BD124" s="137">
        <v>0.61437908496732</v>
      </c>
      <c r="BE124" s="137">
        <v>3.973856209150327</v>
      </c>
      <c r="BF124" s="138">
        <v>0.0588235294117647</v>
      </c>
      <c r="BG124" s="42">
        <v>0.529411764705882</v>
      </c>
      <c r="BH124" s="42"/>
      <c r="BI124" s="137"/>
      <c r="BJ124" s="42"/>
      <c r="BK124" s="137"/>
      <c r="BL124" s="139">
        <v>0.985135242933091</v>
      </c>
      <c r="BM124" s="139">
        <v>55.208333333333336</v>
      </c>
      <c r="BN124" s="137">
        <v>6.105263157894737</v>
      </c>
      <c r="BO124" s="137">
        <v>26.73855650355647</v>
      </c>
      <c r="BP124" s="42"/>
      <c r="BQ124" s="42"/>
      <c r="BR124" s="42"/>
      <c r="BS124" s="42"/>
      <c r="BT124" s="42"/>
      <c r="BU124" s="42"/>
      <c r="BV124" s="137"/>
      <c r="BW124" s="141"/>
      <c r="BX124" s="141"/>
      <c r="BY124" s="141"/>
      <c r="BZ124" s="141"/>
      <c r="CA124" s="141"/>
      <c r="CB124" s="141"/>
      <c r="CC124" s="141"/>
      <c r="CD124" s="141"/>
      <c r="CE124" s="141"/>
      <c r="CF124" s="141"/>
      <c r="CG124" s="141"/>
      <c r="CH124" s="140"/>
      <c r="CI124" s="141"/>
      <c r="CJ124" s="141"/>
      <c r="CK124" s="140">
        <v>0.607142857142857</v>
      </c>
      <c r="CL124" s="141"/>
      <c r="CM124" s="140"/>
      <c r="CN124" s="42"/>
      <c r="CO124" s="42"/>
      <c r="CQ124" s="42"/>
      <c r="CR124" s="42"/>
      <c r="CS124" s="42"/>
      <c r="CT124" s="42"/>
      <c r="CU124" s="42"/>
      <c r="CV124" s="42"/>
      <c r="CW124" s="42"/>
      <c r="CX124" s="42"/>
      <c r="CY124" s="42"/>
    </row>
    <row r="125" spans="1:103" ht="13.5">
      <c r="A125" s="42" t="s">
        <v>914</v>
      </c>
      <c r="B125" s="28">
        <v>-35.75</v>
      </c>
      <c r="C125" s="28">
        <v>-70.4</v>
      </c>
      <c r="D125" s="42">
        <v>0.2</v>
      </c>
      <c r="E125" s="42">
        <v>0.4</v>
      </c>
      <c r="F125" s="42" t="s">
        <v>915</v>
      </c>
      <c r="G125" s="42">
        <v>72.8</v>
      </c>
      <c r="H125" s="42">
        <v>0.32</v>
      </c>
      <c r="I125" s="42">
        <v>14.47</v>
      </c>
      <c r="J125" s="42"/>
      <c r="K125" s="19">
        <v>1.5</v>
      </c>
      <c r="L125" s="42"/>
      <c r="M125" s="42">
        <v>0.06</v>
      </c>
      <c r="N125" s="42">
        <v>0.32</v>
      </c>
      <c r="O125" s="42">
        <v>1.2</v>
      </c>
      <c r="P125" s="42">
        <v>4.43</v>
      </c>
      <c r="Q125" s="42">
        <v>4.35</v>
      </c>
      <c r="R125" s="42">
        <v>0.11</v>
      </c>
      <c r="S125" s="42">
        <v>0.31</v>
      </c>
      <c r="T125" s="42"/>
      <c r="U125" s="19">
        <v>99.87</v>
      </c>
      <c r="V125" s="42">
        <v>167</v>
      </c>
      <c r="W125" s="42">
        <v>758</v>
      </c>
      <c r="X125" s="42">
        <v>12</v>
      </c>
      <c r="Y125" s="42">
        <v>148</v>
      </c>
      <c r="Z125" s="42">
        <v>251</v>
      </c>
      <c r="AA125" s="42"/>
      <c r="AB125" s="42"/>
      <c r="AC125" s="42"/>
      <c r="AD125" s="42"/>
      <c r="AE125" s="42"/>
      <c r="AF125" s="42"/>
      <c r="AG125" s="42"/>
      <c r="AH125" s="42"/>
      <c r="AI125" s="42"/>
      <c r="AJ125" s="42"/>
      <c r="AK125" s="42"/>
      <c r="AL125" s="42"/>
      <c r="AM125" s="42"/>
      <c r="AN125" s="42"/>
      <c r="AO125" s="42">
        <v>20</v>
      </c>
      <c r="AP125" s="42"/>
      <c r="AQ125" s="42"/>
      <c r="AR125" s="42"/>
      <c r="AS125" s="42"/>
      <c r="AT125" s="42"/>
      <c r="AU125" s="42"/>
      <c r="AV125" s="42"/>
      <c r="AW125" s="42"/>
      <c r="AX125" s="42"/>
      <c r="AY125" s="42"/>
      <c r="AZ125" s="42"/>
      <c r="BA125" s="42"/>
      <c r="BB125" s="42"/>
      <c r="BC125" s="137">
        <v>7.4</v>
      </c>
      <c r="BD125" s="137">
        <v>0.589641434262948</v>
      </c>
      <c r="BE125" s="137">
        <v>3.0199203187251</v>
      </c>
      <c r="BF125" s="138">
        <v>0.047808764940239</v>
      </c>
      <c r="BG125" s="42">
        <v>0.6</v>
      </c>
      <c r="BH125" s="42"/>
      <c r="BI125" s="137"/>
      <c r="BJ125" s="42"/>
      <c r="BK125" s="137"/>
      <c r="BL125" s="139">
        <v>0.979829790947023</v>
      </c>
      <c r="BM125" s="139">
        <v>45.21875</v>
      </c>
      <c r="BN125" s="137">
        <v>4.6875</v>
      </c>
      <c r="BO125" s="137">
        <v>32.22008158345083</v>
      </c>
      <c r="BP125" s="42"/>
      <c r="BQ125" s="42"/>
      <c r="BR125" s="42"/>
      <c r="BS125" s="42"/>
      <c r="BT125" s="42"/>
      <c r="BU125" s="42"/>
      <c r="BV125" s="137"/>
      <c r="BW125" s="141"/>
      <c r="BX125" s="141"/>
      <c r="BY125" s="141"/>
      <c r="BZ125" s="141"/>
      <c r="CA125" s="141"/>
      <c r="CB125" s="141"/>
      <c r="CC125" s="141"/>
      <c r="CD125" s="141"/>
      <c r="CE125" s="141"/>
      <c r="CF125" s="141"/>
      <c r="CG125" s="141"/>
      <c r="CH125" s="140"/>
      <c r="CI125" s="141"/>
      <c r="CJ125" s="141"/>
      <c r="CK125" s="140">
        <v>0.714285714285714</v>
      </c>
      <c r="CL125" s="141"/>
      <c r="CM125" s="140"/>
      <c r="CN125" s="42"/>
      <c r="CO125" s="42"/>
      <c r="CQ125" s="42"/>
      <c r="CR125" s="42"/>
      <c r="CS125" s="42"/>
      <c r="CT125" s="42"/>
      <c r="CU125" s="42"/>
      <c r="CV125" s="42"/>
      <c r="CW125" s="42"/>
      <c r="CX125" s="42"/>
      <c r="CY125" s="42"/>
    </row>
    <row r="126" spans="1:103" ht="13.5">
      <c r="A126" s="42" t="s">
        <v>914</v>
      </c>
      <c r="B126" s="28">
        <v>-35.75</v>
      </c>
      <c r="C126" s="28">
        <v>-70.4</v>
      </c>
      <c r="D126" s="42">
        <v>0.2</v>
      </c>
      <c r="E126" s="42">
        <v>0.4</v>
      </c>
      <c r="F126" s="42" t="s">
        <v>916</v>
      </c>
      <c r="G126" s="42">
        <v>72.8</v>
      </c>
      <c r="H126" s="42">
        <v>0.31</v>
      </c>
      <c r="I126" s="42">
        <v>14.32</v>
      </c>
      <c r="J126" s="42"/>
      <c r="K126" s="19">
        <v>1.53</v>
      </c>
      <c r="L126" s="42"/>
      <c r="M126" s="42">
        <v>0.06</v>
      </c>
      <c r="N126" s="42">
        <v>0.48</v>
      </c>
      <c r="O126" s="42">
        <v>1.25</v>
      </c>
      <c r="P126" s="42">
        <v>4.48</v>
      </c>
      <c r="Q126" s="42">
        <v>4.32</v>
      </c>
      <c r="R126" s="42">
        <v>0.06</v>
      </c>
      <c r="S126" s="42">
        <v>0.83</v>
      </c>
      <c r="T126" s="42"/>
      <c r="U126" s="19">
        <v>100.44</v>
      </c>
      <c r="V126" s="42">
        <v>169</v>
      </c>
      <c r="W126" s="42">
        <v>747</v>
      </c>
      <c r="X126" s="42">
        <v>9</v>
      </c>
      <c r="Y126" s="42">
        <v>162</v>
      </c>
      <c r="Z126" s="42">
        <v>254</v>
      </c>
      <c r="AA126" s="42">
        <v>32</v>
      </c>
      <c r="AB126" s="42">
        <v>57</v>
      </c>
      <c r="AC126" s="42"/>
      <c r="AD126" s="42">
        <v>22</v>
      </c>
      <c r="AE126" s="42">
        <v>4</v>
      </c>
      <c r="AF126" s="42">
        <v>0.65</v>
      </c>
      <c r="AG126" s="42"/>
      <c r="AH126" s="42">
        <v>0.42</v>
      </c>
      <c r="AI126" s="42"/>
      <c r="AJ126" s="42"/>
      <c r="AK126" s="42"/>
      <c r="AL126" s="42"/>
      <c r="AM126" s="42">
        <v>2.2</v>
      </c>
      <c r="AN126" s="42">
        <v>0.29</v>
      </c>
      <c r="AO126" s="42">
        <v>23</v>
      </c>
      <c r="AP126" s="42">
        <v>2.59</v>
      </c>
      <c r="AQ126" s="42"/>
      <c r="AR126" s="42">
        <v>1</v>
      </c>
      <c r="AS126" s="42">
        <v>0.7</v>
      </c>
      <c r="AT126" s="42"/>
      <c r="AU126" s="42"/>
      <c r="AV126" s="42">
        <v>39</v>
      </c>
      <c r="AW126" s="42"/>
      <c r="AX126" s="42">
        <v>6</v>
      </c>
      <c r="AY126" s="42">
        <v>20.1</v>
      </c>
      <c r="AZ126" s="42">
        <v>5.1</v>
      </c>
      <c r="BA126" s="42">
        <v>1.06</v>
      </c>
      <c r="BB126" s="42">
        <v>5.9</v>
      </c>
      <c r="BC126" s="137">
        <v>7.043478260869565</v>
      </c>
      <c r="BD126" s="137">
        <v>0.637795275590551</v>
      </c>
      <c r="BE126" s="137">
        <v>2.940944881889764</v>
      </c>
      <c r="BF126" s="138">
        <v>0.0354330708661417</v>
      </c>
      <c r="BG126" s="42">
        <v>0.391304347826087</v>
      </c>
      <c r="BH126" s="42">
        <v>0.0791338582677165</v>
      </c>
      <c r="BI126" s="137"/>
      <c r="BJ126" s="42"/>
      <c r="BK126" s="137">
        <v>0.790934462894822</v>
      </c>
      <c r="BL126" s="139">
        <v>0.999918077846583</v>
      </c>
      <c r="BM126" s="139">
        <v>46.193548387096776</v>
      </c>
      <c r="BN126" s="137">
        <v>3.1875</v>
      </c>
      <c r="BO126" s="137">
        <v>41.14405090779147</v>
      </c>
      <c r="BP126" s="42">
        <v>0.70439</v>
      </c>
      <c r="BQ126" s="42"/>
      <c r="BR126" s="42"/>
      <c r="BS126" s="42"/>
      <c r="BT126" s="42"/>
      <c r="BU126" s="42"/>
      <c r="BV126" s="137"/>
      <c r="BW126" s="140">
        <v>12.8</v>
      </c>
      <c r="BX126" s="140">
        <v>7.6</v>
      </c>
      <c r="BY126" s="141"/>
      <c r="BZ126" s="140">
        <v>2.9729729729729732</v>
      </c>
      <c r="CA126" s="140">
        <v>1.5209125475285172</v>
      </c>
      <c r="CB126" s="140">
        <v>0.637254901960784</v>
      </c>
      <c r="CC126" s="141"/>
      <c r="CD126" s="140">
        <v>0.626865671641791</v>
      </c>
      <c r="CE126" s="141"/>
      <c r="CF126" s="141"/>
      <c r="CG126" s="141"/>
      <c r="CH126" s="141"/>
      <c r="CI126" s="140">
        <v>0.721311475409836</v>
      </c>
      <c r="CJ126" s="140">
        <v>0.637362637362637</v>
      </c>
      <c r="CK126" s="140">
        <v>0.821428571428571</v>
      </c>
      <c r="CL126" s="140">
        <v>0.570510104383151</v>
      </c>
      <c r="CM126" s="140">
        <v>0.790934462894822</v>
      </c>
      <c r="CN126" s="42"/>
      <c r="CO126" s="42"/>
      <c r="CQ126" s="42"/>
      <c r="CR126" s="42"/>
      <c r="CS126" s="42"/>
      <c r="CT126" s="42"/>
      <c r="CU126" s="42"/>
      <c r="CV126" s="42"/>
      <c r="CW126" s="42"/>
      <c r="CX126" s="42"/>
      <c r="CY126" s="42"/>
    </row>
    <row r="127" spans="1:103" ht="13.5">
      <c r="A127" s="42" t="s">
        <v>917</v>
      </c>
      <c r="B127" s="28">
        <v>-35.77</v>
      </c>
      <c r="C127" s="28">
        <v>-70.54</v>
      </c>
      <c r="D127" s="42">
        <v>0.18</v>
      </c>
      <c r="E127" s="42">
        <v>0.3</v>
      </c>
      <c r="F127" s="42" t="s">
        <v>918</v>
      </c>
      <c r="G127" s="42">
        <v>54.5</v>
      </c>
      <c r="H127" s="42">
        <v>1.01</v>
      </c>
      <c r="I127" s="42">
        <v>17.74</v>
      </c>
      <c r="J127" s="42"/>
      <c r="K127" s="19">
        <v>7.71</v>
      </c>
      <c r="L127" s="42"/>
      <c r="M127" s="42">
        <v>0.13</v>
      </c>
      <c r="N127" s="42">
        <v>5.38</v>
      </c>
      <c r="O127" s="42">
        <v>7.79</v>
      </c>
      <c r="P127" s="42">
        <v>3.75</v>
      </c>
      <c r="Q127" s="42">
        <v>1.29</v>
      </c>
      <c r="R127" s="42">
        <v>0.27</v>
      </c>
      <c r="S127" s="42">
        <v>0.15</v>
      </c>
      <c r="T127" s="42"/>
      <c r="U127" s="19">
        <v>99.72</v>
      </c>
      <c r="V127" s="42">
        <v>31</v>
      </c>
      <c r="W127" s="42">
        <v>354</v>
      </c>
      <c r="X127" s="42">
        <v>2</v>
      </c>
      <c r="Y127" s="42">
        <v>602</v>
      </c>
      <c r="Z127" s="42">
        <v>138</v>
      </c>
      <c r="AA127" s="42">
        <v>17</v>
      </c>
      <c r="AB127" s="42">
        <v>35</v>
      </c>
      <c r="AC127" s="42"/>
      <c r="AD127" s="42">
        <v>20</v>
      </c>
      <c r="AE127" s="42">
        <v>4.2</v>
      </c>
      <c r="AF127" s="42">
        <v>1.1</v>
      </c>
      <c r="AG127" s="42"/>
      <c r="AH127" s="42">
        <v>0.47</v>
      </c>
      <c r="AI127" s="42"/>
      <c r="AJ127" s="42"/>
      <c r="AK127" s="42"/>
      <c r="AL127" s="42"/>
      <c r="AM127" s="42">
        <v>1.5</v>
      </c>
      <c r="AN127" s="42">
        <v>0.22</v>
      </c>
      <c r="AO127" s="42">
        <v>16</v>
      </c>
      <c r="AP127" s="42">
        <v>19.5</v>
      </c>
      <c r="AQ127" s="42"/>
      <c r="AR127" s="42">
        <v>136</v>
      </c>
      <c r="AS127" s="42">
        <v>28</v>
      </c>
      <c r="AT127" s="42"/>
      <c r="AU127" s="42"/>
      <c r="AV127" s="42">
        <v>85</v>
      </c>
      <c r="AW127" s="42"/>
      <c r="AX127" s="42">
        <v>1.3</v>
      </c>
      <c r="AY127" s="42">
        <v>3.5</v>
      </c>
      <c r="AZ127" s="42">
        <v>0.95</v>
      </c>
      <c r="BA127" s="42">
        <v>0.37</v>
      </c>
      <c r="BB127" s="42">
        <v>3</v>
      </c>
      <c r="BC127" s="137">
        <v>37.625</v>
      </c>
      <c r="BD127" s="137">
        <v>4.36231884057971</v>
      </c>
      <c r="BE127" s="137">
        <v>2.565217391304348</v>
      </c>
      <c r="BF127" s="138">
        <v>0.0144927536231884</v>
      </c>
      <c r="BG127" s="42">
        <v>0.125</v>
      </c>
      <c r="BH127" s="42">
        <v>0.0253623188405797</v>
      </c>
      <c r="BI127" s="137"/>
      <c r="BJ127" s="42"/>
      <c r="BK127" s="137">
        <v>1.799637837255782</v>
      </c>
      <c r="BL127" s="139">
        <v>1.224856184245626</v>
      </c>
      <c r="BM127" s="139">
        <v>17.56435643564356</v>
      </c>
      <c r="BN127" s="137">
        <v>1.4330855018587363</v>
      </c>
      <c r="BO127" s="137">
        <v>60.859102976394524</v>
      </c>
      <c r="BP127" s="42">
        <v>0.70393</v>
      </c>
      <c r="BQ127" s="42"/>
      <c r="BR127" s="42"/>
      <c r="BS127" s="42">
        <v>18.565</v>
      </c>
      <c r="BT127" s="42">
        <v>15.596</v>
      </c>
      <c r="BU127" s="42">
        <v>38.438</v>
      </c>
      <c r="BV127" s="137"/>
      <c r="BW127" s="140">
        <v>6.8</v>
      </c>
      <c r="BX127" s="140">
        <v>4.666666666666667</v>
      </c>
      <c r="BY127" s="141"/>
      <c r="BZ127" s="140">
        <v>2.7027027027027026</v>
      </c>
      <c r="CA127" s="140">
        <v>1.5969581749049433</v>
      </c>
      <c r="CB127" s="140">
        <v>1.07843137254902</v>
      </c>
      <c r="CC127" s="141"/>
      <c r="CD127" s="140">
        <v>0.701492537313433</v>
      </c>
      <c r="CE127" s="141"/>
      <c r="CF127" s="141"/>
      <c r="CG127" s="141"/>
      <c r="CH127" s="141"/>
      <c r="CI127" s="140">
        <v>0.491803278688525</v>
      </c>
      <c r="CJ127" s="140">
        <v>0.483516483516483</v>
      </c>
      <c r="CK127" s="140">
        <v>0.571428571428571</v>
      </c>
      <c r="CL127" s="140">
        <v>0.885067788814319</v>
      </c>
      <c r="CM127" s="140">
        <v>1.799637837255782</v>
      </c>
      <c r="CN127" s="42"/>
      <c r="CO127" s="42"/>
      <c r="CQ127" s="42"/>
      <c r="CR127" s="42"/>
      <c r="CS127" s="42"/>
      <c r="CT127" s="42"/>
      <c r="CU127" s="42"/>
      <c r="CV127" s="42"/>
      <c r="CW127" s="42"/>
      <c r="CX127" s="42"/>
      <c r="CY127" s="42"/>
    </row>
    <row r="128" spans="1:103" ht="13.5">
      <c r="A128" s="42" t="s">
        <v>917</v>
      </c>
      <c r="B128" s="28">
        <v>-35.77</v>
      </c>
      <c r="C128" s="28">
        <v>-70.54</v>
      </c>
      <c r="D128" s="42">
        <v>0.2</v>
      </c>
      <c r="E128" s="42">
        <v>0.4</v>
      </c>
      <c r="F128" s="42" t="s">
        <v>919</v>
      </c>
      <c r="G128" s="42">
        <v>74.2</v>
      </c>
      <c r="H128" s="42">
        <v>0.24</v>
      </c>
      <c r="I128" s="42">
        <v>13.95</v>
      </c>
      <c r="J128" s="42"/>
      <c r="K128" s="19">
        <v>1.28</v>
      </c>
      <c r="L128" s="42"/>
      <c r="M128" s="42">
        <v>0.05</v>
      </c>
      <c r="N128" s="42">
        <v>0.25</v>
      </c>
      <c r="O128" s="42">
        <v>0.89</v>
      </c>
      <c r="P128" s="42">
        <v>4.2</v>
      </c>
      <c r="Q128" s="42">
        <v>4.48</v>
      </c>
      <c r="R128" s="42">
        <v>0.09</v>
      </c>
      <c r="S128" s="42">
        <v>0.46</v>
      </c>
      <c r="T128" s="42"/>
      <c r="U128" s="19">
        <v>100.09</v>
      </c>
      <c r="V128" s="42">
        <v>153</v>
      </c>
      <c r="W128" s="42">
        <v>739</v>
      </c>
      <c r="X128" s="42">
        <v>9</v>
      </c>
      <c r="Y128" s="42">
        <v>96</v>
      </c>
      <c r="Z128" s="42">
        <v>165</v>
      </c>
      <c r="AA128" s="42"/>
      <c r="AB128" s="42"/>
      <c r="AC128" s="42"/>
      <c r="AD128" s="42"/>
      <c r="AE128" s="42"/>
      <c r="AF128" s="42"/>
      <c r="AG128" s="42"/>
      <c r="AH128" s="42"/>
      <c r="AI128" s="42"/>
      <c r="AJ128" s="42"/>
      <c r="AK128" s="42"/>
      <c r="AL128" s="42"/>
      <c r="AM128" s="42"/>
      <c r="AN128" s="42"/>
      <c r="AO128" s="42">
        <v>18</v>
      </c>
      <c r="AP128" s="42"/>
      <c r="AQ128" s="42"/>
      <c r="AR128" s="42"/>
      <c r="AS128" s="42"/>
      <c r="AT128" s="42"/>
      <c r="AU128" s="42"/>
      <c r="AV128" s="42"/>
      <c r="AW128" s="42"/>
      <c r="AX128" s="42"/>
      <c r="AY128" s="42"/>
      <c r="AZ128" s="42"/>
      <c r="BA128" s="42"/>
      <c r="BB128" s="42"/>
      <c r="BC128" s="137">
        <v>5.333333333333333</v>
      </c>
      <c r="BD128" s="137">
        <v>0.581818181818182</v>
      </c>
      <c r="BE128" s="137">
        <v>4.4787878787878785</v>
      </c>
      <c r="BF128" s="138">
        <v>0.0545454545454545</v>
      </c>
      <c r="BG128" s="42">
        <v>0.5</v>
      </c>
      <c r="BH128" s="42"/>
      <c r="BI128" s="137"/>
      <c r="BJ128" s="42"/>
      <c r="BK128" s="137"/>
      <c r="BL128" s="139">
        <v>0.958914060347875</v>
      </c>
      <c r="BM128" s="139">
        <v>58.125</v>
      </c>
      <c r="BN128" s="137">
        <v>5.12</v>
      </c>
      <c r="BO128" s="137">
        <v>30.32369040338666</v>
      </c>
      <c r="BP128" s="42"/>
      <c r="BQ128" s="42"/>
      <c r="BR128" s="42"/>
      <c r="BS128" s="42"/>
      <c r="BT128" s="42"/>
      <c r="BU128" s="42"/>
      <c r="BV128" s="137"/>
      <c r="BW128" s="141"/>
      <c r="BX128" s="141"/>
      <c r="BY128" s="141"/>
      <c r="BZ128" s="141"/>
      <c r="CA128" s="141"/>
      <c r="CB128" s="141"/>
      <c r="CC128" s="141"/>
      <c r="CD128" s="141"/>
      <c r="CE128" s="141"/>
      <c r="CF128" s="141"/>
      <c r="CG128" s="141"/>
      <c r="CH128" s="140"/>
      <c r="CI128" s="141"/>
      <c r="CJ128" s="141"/>
      <c r="CK128" s="140">
        <v>0.642857142857143</v>
      </c>
      <c r="CL128" s="141"/>
      <c r="CM128" s="140"/>
      <c r="CN128" s="42"/>
      <c r="CO128" s="42"/>
      <c r="CQ128" s="42"/>
      <c r="CR128" s="42"/>
      <c r="CS128" s="42"/>
      <c r="CT128" s="42"/>
      <c r="CU128" s="42"/>
      <c r="CV128" s="42"/>
      <c r="CW128" s="42"/>
      <c r="CX128" s="42"/>
      <c r="CY128" s="42"/>
    </row>
    <row r="129" spans="1:103" ht="13.5">
      <c r="A129" s="42" t="s">
        <v>920</v>
      </c>
      <c r="B129" s="28">
        <v>-35.77</v>
      </c>
      <c r="C129" s="28">
        <v>-70.53</v>
      </c>
      <c r="D129" s="42">
        <v>0.18</v>
      </c>
      <c r="E129" s="42">
        <v>0.3</v>
      </c>
      <c r="F129" s="42" t="s">
        <v>921</v>
      </c>
      <c r="G129" s="42">
        <v>53.9</v>
      </c>
      <c r="H129" s="42">
        <v>1.1</v>
      </c>
      <c r="I129" s="42">
        <v>18.2</v>
      </c>
      <c r="J129" s="42"/>
      <c r="K129" s="19">
        <v>8.13</v>
      </c>
      <c r="L129" s="42"/>
      <c r="M129" s="42">
        <v>0.15</v>
      </c>
      <c r="N129" s="42">
        <v>4.87</v>
      </c>
      <c r="O129" s="42">
        <v>8.07</v>
      </c>
      <c r="P129" s="42">
        <v>3.53</v>
      </c>
      <c r="Q129" s="42">
        <v>1.37</v>
      </c>
      <c r="R129" s="42">
        <v>0.29</v>
      </c>
      <c r="S129" s="42">
        <v>0.6</v>
      </c>
      <c r="T129" s="42"/>
      <c r="U129" s="19">
        <v>100.21</v>
      </c>
      <c r="V129" s="42">
        <v>36</v>
      </c>
      <c r="W129" s="42">
        <v>412</v>
      </c>
      <c r="X129" s="42">
        <v>8</v>
      </c>
      <c r="Y129" s="42">
        <v>550</v>
      </c>
      <c r="Z129" s="42">
        <v>157</v>
      </c>
      <c r="AA129" s="42"/>
      <c r="AB129" s="42"/>
      <c r="AC129" s="42"/>
      <c r="AD129" s="42"/>
      <c r="AE129" s="42"/>
      <c r="AF129" s="42"/>
      <c r="AG129" s="42"/>
      <c r="AH129" s="42"/>
      <c r="AI129" s="42"/>
      <c r="AJ129" s="42"/>
      <c r="AK129" s="42"/>
      <c r="AL129" s="42"/>
      <c r="AM129" s="42"/>
      <c r="AN129" s="42"/>
      <c r="AO129" s="42">
        <v>20</v>
      </c>
      <c r="AP129" s="42"/>
      <c r="AQ129" s="42"/>
      <c r="AR129" s="42"/>
      <c r="AS129" s="42"/>
      <c r="AT129" s="42"/>
      <c r="AU129" s="42"/>
      <c r="AV129" s="42"/>
      <c r="AW129" s="42"/>
      <c r="AX129" s="42"/>
      <c r="AY129" s="42"/>
      <c r="AZ129" s="42"/>
      <c r="BA129" s="42"/>
      <c r="BB129" s="42"/>
      <c r="BC129" s="137">
        <v>27.5</v>
      </c>
      <c r="BD129" s="137">
        <v>3.5031847133757967</v>
      </c>
      <c r="BE129" s="137">
        <v>2.6242038216560513</v>
      </c>
      <c r="BF129" s="138">
        <v>0.0509554140127388</v>
      </c>
      <c r="BG129" s="42">
        <v>0.4</v>
      </c>
      <c r="BH129" s="42"/>
      <c r="BI129" s="137"/>
      <c r="BJ129" s="42"/>
      <c r="BK129" s="137"/>
      <c r="BL129" s="139">
        <v>1.206742341200633</v>
      </c>
      <c r="BM129" s="139">
        <v>16.54545454545454</v>
      </c>
      <c r="BN129" s="137">
        <v>1.669404517453799</v>
      </c>
      <c r="BO129" s="137">
        <v>57.169164011629874</v>
      </c>
      <c r="BP129" s="42"/>
      <c r="BQ129" s="42"/>
      <c r="BR129" s="42"/>
      <c r="BS129" s="42"/>
      <c r="BT129" s="42"/>
      <c r="BU129" s="42"/>
      <c r="BV129" s="137"/>
      <c r="BW129" s="141"/>
      <c r="BX129" s="141"/>
      <c r="BY129" s="141"/>
      <c r="BZ129" s="141"/>
      <c r="CA129" s="141"/>
      <c r="CB129" s="141"/>
      <c r="CC129" s="141"/>
      <c r="CD129" s="141"/>
      <c r="CE129" s="141"/>
      <c r="CF129" s="141"/>
      <c r="CG129" s="141"/>
      <c r="CH129" s="141"/>
      <c r="CI129" s="141"/>
      <c r="CJ129" s="141"/>
      <c r="CK129" s="140">
        <v>0.714285714285714</v>
      </c>
      <c r="CL129" s="141"/>
      <c r="CM129" s="140"/>
      <c r="CN129" s="42"/>
      <c r="CO129" s="42"/>
      <c r="CQ129" s="42"/>
      <c r="CR129" s="42"/>
      <c r="CS129" s="42"/>
      <c r="CT129" s="42"/>
      <c r="CU129" s="42"/>
      <c r="CV129" s="42"/>
      <c r="CW129" s="42"/>
      <c r="CX129" s="42"/>
      <c r="CY129" s="42"/>
    </row>
    <row r="130" spans="1:103" ht="13.5">
      <c r="A130" s="42" t="s">
        <v>922</v>
      </c>
      <c r="B130" s="28">
        <v>-35.77</v>
      </c>
      <c r="C130" s="28">
        <v>-70.42</v>
      </c>
      <c r="D130" s="42">
        <v>0.344</v>
      </c>
      <c r="E130" s="42">
        <v>0.364</v>
      </c>
      <c r="F130" s="42" t="s">
        <v>923</v>
      </c>
      <c r="G130" s="42">
        <v>73.4</v>
      </c>
      <c r="H130" s="42">
        <v>0.29</v>
      </c>
      <c r="I130" s="42">
        <v>14.3</v>
      </c>
      <c r="J130" s="42"/>
      <c r="K130" s="19">
        <v>1.38</v>
      </c>
      <c r="L130" s="42"/>
      <c r="M130" s="42">
        <v>0.05</v>
      </c>
      <c r="N130" s="42">
        <v>0.22</v>
      </c>
      <c r="O130" s="42">
        <v>1.04</v>
      </c>
      <c r="P130" s="42">
        <v>4.39</v>
      </c>
      <c r="Q130" s="42">
        <v>4.47</v>
      </c>
      <c r="R130" s="42">
        <v>0.09</v>
      </c>
      <c r="S130" s="42">
        <v>0.42</v>
      </c>
      <c r="T130" s="42"/>
      <c r="U130" s="19">
        <v>100.05</v>
      </c>
      <c r="V130" s="42">
        <v>174</v>
      </c>
      <c r="W130" s="42">
        <v>746</v>
      </c>
      <c r="X130" s="42">
        <v>10</v>
      </c>
      <c r="Y130" s="42">
        <v>131</v>
      </c>
      <c r="Z130" s="42">
        <v>226</v>
      </c>
      <c r="AA130" s="42"/>
      <c r="AB130" s="42"/>
      <c r="AC130" s="42"/>
      <c r="AD130" s="42"/>
      <c r="AE130" s="42"/>
      <c r="AF130" s="42"/>
      <c r="AG130" s="42"/>
      <c r="AH130" s="42"/>
      <c r="AI130" s="42"/>
      <c r="AJ130" s="42"/>
      <c r="AK130" s="42"/>
      <c r="AL130" s="42"/>
      <c r="AM130" s="42"/>
      <c r="AN130" s="42"/>
      <c r="AO130" s="42">
        <v>21</v>
      </c>
      <c r="AP130" s="42"/>
      <c r="AQ130" s="42"/>
      <c r="AR130" s="42"/>
      <c r="AS130" s="42"/>
      <c r="AT130" s="42"/>
      <c r="AU130" s="42"/>
      <c r="AV130" s="42"/>
      <c r="AW130" s="42"/>
      <c r="AX130" s="42"/>
      <c r="AY130" s="42"/>
      <c r="AZ130" s="42"/>
      <c r="BA130" s="42"/>
      <c r="BB130" s="42"/>
      <c r="BC130" s="137">
        <v>6.238095238095237</v>
      </c>
      <c r="BD130" s="137">
        <v>0.579646017699115</v>
      </c>
      <c r="BE130" s="137">
        <v>3.3008849557522124</v>
      </c>
      <c r="BF130" s="138">
        <v>0.0442477876106195</v>
      </c>
      <c r="BG130" s="42">
        <v>0.476190476190476</v>
      </c>
      <c r="BH130" s="42"/>
      <c r="BI130" s="137"/>
      <c r="BJ130" s="42"/>
      <c r="BK130" s="137"/>
      <c r="BL130" s="139">
        <v>0.975616704868929</v>
      </c>
      <c r="BM130" s="139">
        <v>49.3103448275862</v>
      </c>
      <c r="BN130" s="137">
        <v>6.272727272727272</v>
      </c>
      <c r="BO130" s="137">
        <v>26.21182404034744</v>
      </c>
      <c r="BP130" s="42"/>
      <c r="BQ130" s="42"/>
      <c r="BR130" s="42"/>
      <c r="BS130" s="42"/>
      <c r="BT130" s="42"/>
      <c r="BU130" s="42"/>
      <c r="BV130" s="137"/>
      <c r="BW130" s="141"/>
      <c r="BX130" s="141"/>
      <c r="BY130" s="141"/>
      <c r="BZ130" s="141"/>
      <c r="CA130" s="141"/>
      <c r="CB130" s="141"/>
      <c r="CC130" s="141"/>
      <c r="CD130" s="141"/>
      <c r="CE130" s="141"/>
      <c r="CF130" s="141"/>
      <c r="CG130" s="141"/>
      <c r="CH130" s="140"/>
      <c r="CI130" s="141"/>
      <c r="CJ130" s="141"/>
      <c r="CK130" s="140">
        <v>0.75</v>
      </c>
      <c r="CL130" s="141"/>
      <c r="CM130" s="140"/>
      <c r="CN130" s="42"/>
      <c r="CO130" s="42"/>
      <c r="CQ130" s="42"/>
      <c r="CR130" s="42"/>
      <c r="CS130" s="42"/>
      <c r="CT130" s="42"/>
      <c r="CU130" s="42"/>
      <c r="CV130" s="42"/>
      <c r="CW130" s="42"/>
      <c r="CX130" s="42"/>
      <c r="CY130" s="42"/>
    </row>
    <row r="131" spans="1:103" ht="13.5">
      <c r="A131" s="42" t="s">
        <v>917</v>
      </c>
      <c r="B131" s="28">
        <v>-35.77</v>
      </c>
      <c r="C131" s="28">
        <v>-70.54</v>
      </c>
      <c r="D131" s="42">
        <v>0.2</v>
      </c>
      <c r="E131" s="42">
        <v>0.4</v>
      </c>
      <c r="F131" s="42" t="s">
        <v>924</v>
      </c>
      <c r="G131" s="42">
        <v>74</v>
      </c>
      <c r="H131" s="42">
        <v>0.31</v>
      </c>
      <c r="I131" s="42">
        <v>13.77</v>
      </c>
      <c r="J131" s="42"/>
      <c r="K131" s="19">
        <v>1.42</v>
      </c>
      <c r="L131" s="42"/>
      <c r="M131" s="42">
        <v>0.08</v>
      </c>
      <c r="N131" s="42">
        <v>0.27</v>
      </c>
      <c r="O131" s="42">
        <v>0.6</v>
      </c>
      <c r="P131" s="42">
        <v>4.78</v>
      </c>
      <c r="Q131" s="42">
        <v>4.31</v>
      </c>
      <c r="R131" s="42">
        <v>0.1</v>
      </c>
      <c r="S131" s="42">
        <v>0.31</v>
      </c>
      <c r="T131" s="42"/>
      <c r="U131" s="19">
        <v>99.95</v>
      </c>
      <c r="V131" s="42">
        <v>143</v>
      </c>
      <c r="W131" s="42">
        <v>699</v>
      </c>
      <c r="X131" s="42">
        <v>14</v>
      </c>
      <c r="Y131" s="42">
        <v>56</v>
      </c>
      <c r="Z131" s="42">
        <v>232</v>
      </c>
      <c r="AA131" s="42"/>
      <c r="AB131" s="42"/>
      <c r="AC131" s="42"/>
      <c r="AD131" s="42"/>
      <c r="AE131" s="42"/>
      <c r="AF131" s="42"/>
      <c r="AG131" s="42"/>
      <c r="AH131" s="42"/>
      <c r="AI131" s="42"/>
      <c r="AJ131" s="42"/>
      <c r="AK131" s="42"/>
      <c r="AL131" s="42"/>
      <c r="AM131" s="42"/>
      <c r="AN131" s="42"/>
      <c r="AO131" s="42">
        <v>34</v>
      </c>
      <c r="AP131" s="42"/>
      <c r="AQ131" s="42"/>
      <c r="AR131" s="42"/>
      <c r="AS131" s="42"/>
      <c r="AT131" s="42"/>
      <c r="AU131" s="42"/>
      <c r="AV131" s="42"/>
      <c r="AW131" s="42"/>
      <c r="AX131" s="42"/>
      <c r="AY131" s="42"/>
      <c r="AZ131" s="42"/>
      <c r="BA131" s="42"/>
      <c r="BB131" s="42"/>
      <c r="BC131" s="137">
        <v>1.6470588235294121</v>
      </c>
      <c r="BD131" s="137">
        <v>0.241379310344828</v>
      </c>
      <c r="BE131" s="137">
        <v>3.012931034482758</v>
      </c>
      <c r="BF131" s="138">
        <v>0.0603448275862069</v>
      </c>
      <c r="BG131" s="42">
        <v>0.411764705882353</v>
      </c>
      <c r="BH131" s="42"/>
      <c r="BI131" s="137"/>
      <c r="BJ131" s="42"/>
      <c r="BK131" s="137"/>
      <c r="BL131" s="139">
        <v>0.989086468487512</v>
      </c>
      <c r="BM131" s="139">
        <v>44.41935483870968</v>
      </c>
      <c r="BN131" s="137">
        <v>5.259259259259259</v>
      </c>
      <c r="BO131" s="137">
        <v>29.759704977329363</v>
      </c>
      <c r="BP131" s="42"/>
      <c r="BQ131" s="42"/>
      <c r="BR131" s="42"/>
      <c r="BS131" s="42"/>
      <c r="BT131" s="42"/>
      <c r="BU131" s="42"/>
      <c r="BV131" s="137"/>
      <c r="BW131" s="141"/>
      <c r="BX131" s="141"/>
      <c r="BY131" s="141"/>
      <c r="BZ131" s="141"/>
      <c r="CA131" s="141"/>
      <c r="CB131" s="141"/>
      <c r="CC131" s="141"/>
      <c r="CD131" s="141"/>
      <c r="CE131" s="141"/>
      <c r="CF131" s="141"/>
      <c r="CG131" s="141"/>
      <c r="CH131" s="140"/>
      <c r="CI131" s="141"/>
      <c r="CJ131" s="141"/>
      <c r="CK131" s="140">
        <v>1.2142857142857142</v>
      </c>
      <c r="CL131" s="141"/>
      <c r="CM131" s="140"/>
      <c r="CN131" s="42"/>
      <c r="CO131" s="42"/>
      <c r="CQ131" s="42"/>
      <c r="CR131" s="42"/>
      <c r="CS131" s="42"/>
      <c r="CT131" s="42"/>
      <c r="CU131" s="42"/>
      <c r="CV131" s="42"/>
      <c r="CW131" s="42"/>
      <c r="CX131" s="42"/>
      <c r="CY131" s="42"/>
    </row>
    <row r="132" spans="1:103" ht="13.5">
      <c r="A132" s="42" t="s">
        <v>917</v>
      </c>
      <c r="B132" s="28">
        <v>-35.77</v>
      </c>
      <c r="C132" s="28">
        <v>-70.54</v>
      </c>
      <c r="D132" s="42">
        <v>0.2</v>
      </c>
      <c r="E132" s="42">
        <v>0.4</v>
      </c>
      <c r="F132" s="42" t="s">
        <v>925</v>
      </c>
      <c r="G132" s="42">
        <v>74.1</v>
      </c>
      <c r="H132" s="42">
        <v>0.26</v>
      </c>
      <c r="I132" s="42">
        <v>13.71</v>
      </c>
      <c r="J132" s="42"/>
      <c r="K132" s="19">
        <v>1.33</v>
      </c>
      <c r="L132" s="42"/>
      <c r="M132" s="42">
        <v>0.06</v>
      </c>
      <c r="N132" s="42">
        <v>0.29</v>
      </c>
      <c r="O132" s="42">
        <v>0.97</v>
      </c>
      <c r="P132" s="42">
        <v>4.2</v>
      </c>
      <c r="Q132" s="42">
        <v>4.54</v>
      </c>
      <c r="R132" s="42">
        <v>0.09</v>
      </c>
      <c r="S132" s="42">
        <v>0.31</v>
      </c>
      <c r="T132" s="42"/>
      <c r="U132" s="19">
        <v>99.86</v>
      </c>
      <c r="V132" s="42">
        <v>173</v>
      </c>
      <c r="W132" s="42">
        <v>697</v>
      </c>
      <c r="X132" s="42">
        <v>9</v>
      </c>
      <c r="Y132" s="42">
        <v>105</v>
      </c>
      <c r="Z132" s="42">
        <v>180</v>
      </c>
      <c r="AA132" s="42"/>
      <c r="AB132" s="42"/>
      <c r="AC132" s="42"/>
      <c r="AD132" s="42"/>
      <c r="AE132" s="42"/>
      <c r="AF132" s="42"/>
      <c r="AG132" s="42"/>
      <c r="AH132" s="42"/>
      <c r="AI132" s="42"/>
      <c r="AJ132" s="42"/>
      <c r="AK132" s="42"/>
      <c r="AL132" s="42"/>
      <c r="AM132" s="42"/>
      <c r="AN132" s="42"/>
      <c r="AO132" s="42">
        <v>19</v>
      </c>
      <c r="AP132" s="42"/>
      <c r="AQ132" s="42"/>
      <c r="AR132" s="42"/>
      <c r="AS132" s="42"/>
      <c r="AT132" s="42"/>
      <c r="AU132" s="42"/>
      <c r="AV132" s="42"/>
      <c r="AW132" s="42"/>
      <c r="AX132" s="42"/>
      <c r="AY132" s="42"/>
      <c r="AZ132" s="42"/>
      <c r="BA132" s="42"/>
      <c r="BB132" s="42"/>
      <c r="BC132" s="137">
        <v>5.526315789473685</v>
      </c>
      <c r="BD132" s="137">
        <v>0.583333333333333</v>
      </c>
      <c r="BE132" s="137">
        <v>3.872222222222222</v>
      </c>
      <c r="BF132" s="138">
        <v>0.05</v>
      </c>
      <c r="BG132" s="42">
        <v>0.473684210526316</v>
      </c>
      <c r="BH132" s="42"/>
      <c r="BI132" s="137"/>
      <c r="BJ132" s="42"/>
      <c r="BK132" s="137"/>
      <c r="BL132" s="139">
        <v>0.991046724290271</v>
      </c>
      <c r="BM132" s="139">
        <v>52.73076923076923</v>
      </c>
      <c r="BN132" s="137">
        <v>4.586206896551726</v>
      </c>
      <c r="BO132" s="137">
        <v>32.699014069794536</v>
      </c>
      <c r="BP132" s="42"/>
      <c r="BQ132" s="42"/>
      <c r="BR132" s="42"/>
      <c r="BS132" s="42"/>
      <c r="BT132" s="42"/>
      <c r="BU132" s="42"/>
      <c r="BV132" s="137"/>
      <c r="BW132" s="141"/>
      <c r="BX132" s="141"/>
      <c r="BY132" s="141"/>
      <c r="BZ132" s="141"/>
      <c r="CA132" s="141"/>
      <c r="CB132" s="141"/>
      <c r="CC132" s="141"/>
      <c r="CD132" s="141"/>
      <c r="CE132" s="141"/>
      <c r="CF132" s="141"/>
      <c r="CG132" s="141"/>
      <c r="CH132" s="140"/>
      <c r="CI132" s="141"/>
      <c r="CJ132" s="141"/>
      <c r="CK132" s="140">
        <v>0.678571428571429</v>
      </c>
      <c r="CL132" s="141"/>
      <c r="CM132" s="140"/>
      <c r="CN132" s="42"/>
      <c r="CO132" s="42"/>
      <c r="CQ132" s="42"/>
      <c r="CR132" s="42"/>
      <c r="CS132" s="42"/>
      <c r="CT132" s="42"/>
      <c r="CU132" s="42"/>
      <c r="CV132" s="42"/>
      <c r="CW132" s="42"/>
      <c r="CX132" s="42"/>
      <c r="CY132" s="42"/>
    </row>
    <row r="133" spans="1:103" ht="13.5">
      <c r="A133" s="42" t="s">
        <v>917</v>
      </c>
      <c r="B133" s="28">
        <v>-35.77</v>
      </c>
      <c r="C133" s="28">
        <v>-70.54</v>
      </c>
      <c r="D133" s="42">
        <v>0.2</v>
      </c>
      <c r="E133" s="42">
        <v>0.4</v>
      </c>
      <c r="F133" s="42" t="s">
        <v>926</v>
      </c>
      <c r="G133" s="42">
        <v>74.2</v>
      </c>
      <c r="H133" s="42">
        <v>0.24</v>
      </c>
      <c r="I133" s="42">
        <v>13.65</v>
      </c>
      <c r="J133" s="42"/>
      <c r="K133" s="19">
        <v>1.27</v>
      </c>
      <c r="L133" s="42"/>
      <c r="M133" s="42">
        <v>0.05</v>
      </c>
      <c r="N133" s="42">
        <v>0.41</v>
      </c>
      <c r="O133" s="42">
        <v>0.99</v>
      </c>
      <c r="P133" s="42">
        <v>4.16</v>
      </c>
      <c r="Q133" s="42">
        <v>4.63</v>
      </c>
      <c r="R133" s="42">
        <v>0.09</v>
      </c>
      <c r="S133" s="42">
        <v>0.75</v>
      </c>
      <c r="T133" s="42"/>
      <c r="U133" s="19">
        <v>100.44</v>
      </c>
      <c r="V133" s="42">
        <v>178</v>
      </c>
      <c r="W133" s="42">
        <v>666</v>
      </c>
      <c r="X133" s="42">
        <v>10</v>
      </c>
      <c r="Y133" s="42">
        <v>109</v>
      </c>
      <c r="Z133" s="42">
        <v>180</v>
      </c>
      <c r="AA133" s="42">
        <v>31</v>
      </c>
      <c r="AB133" s="42">
        <v>55</v>
      </c>
      <c r="AC133" s="42"/>
      <c r="AD133" s="42">
        <v>19.5</v>
      </c>
      <c r="AE133" s="42">
        <v>3.7</v>
      </c>
      <c r="AF133" s="42">
        <v>0.54</v>
      </c>
      <c r="AG133" s="42"/>
      <c r="AH133" s="42">
        <v>0.38</v>
      </c>
      <c r="AI133" s="42"/>
      <c r="AJ133" s="42"/>
      <c r="AK133" s="42"/>
      <c r="AL133" s="42"/>
      <c r="AM133" s="42">
        <v>2.1</v>
      </c>
      <c r="AN133" s="42">
        <v>0.28</v>
      </c>
      <c r="AO133" s="42">
        <v>23</v>
      </c>
      <c r="AP133" s="42">
        <v>2.64</v>
      </c>
      <c r="AQ133" s="42"/>
      <c r="AR133" s="42">
        <v>0.5</v>
      </c>
      <c r="AS133" s="42">
        <v>1.1</v>
      </c>
      <c r="AT133" s="42"/>
      <c r="AU133" s="42"/>
      <c r="AV133" s="42">
        <v>34</v>
      </c>
      <c r="AW133" s="42"/>
      <c r="AX133" s="42">
        <v>6.3</v>
      </c>
      <c r="AY133" s="42">
        <v>20.7</v>
      </c>
      <c r="AZ133" s="42">
        <v>5.3</v>
      </c>
      <c r="BA133" s="42">
        <v>1.08</v>
      </c>
      <c r="BB133" s="42">
        <v>5</v>
      </c>
      <c r="BC133" s="137">
        <v>4.739130434782609</v>
      </c>
      <c r="BD133" s="137">
        <v>0.605555555555555</v>
      </c>
      <c r="BE133" s="137">
        <v>3.7</v>
      </c>
      <c r="BF133" s="138">
        <v>0.0555555555555555</v>
      </c>
      <c r="BG133" s="42">
        <v>0.434782608695652</v>
      </c>
      <c r="BH133" s="42">
        <v>0.115</v>
      </c>
      <c r="BI133" s="137"/>
      <c r="BJ133" s="42"/>
      <c r="BK133" s="137">
        <v>0.742556046859295</v>
      </c>
      <c r="BL133" s="139">
        <v>1.00038311068138</v>
      </c>
      <c r="BM133" s="139">
        <v>56.875</v>
      </c>
      <c r="BN133" s="137">
        <v>3.097560975609756</v>
      </c>
      <c r="BO133" s="137">
        <v>41.83886438588772</v>
      </c>
      <c r="BP133" s="42"/>
      <c r="BQ133" s="42"/>
      <c r="BR133" s="42"/>
      <c r="BS133" s="42"/>
      <c r="BT133" s="42"/>
      <c r="BU133" s="42"/>
      <c r="BV133" s="137"/>
      <c r="BW133" s="140">
        <v>12.4</v>
      </c>
      <c r="BX133" s="140">
        <v>7.333333333333333</v>
      </c>
      <c r="BY133" s="141"/>
      <c r="BZ133" s="140">
        <v>2.6351351351351346</v>
      </c>
      <c r="CA133" s="140">
        <v>1.406844106463878</v>
      </c>
      <c r="CB133" s="140">
        <v>0.529411764705882</v>
      </c>
      <c r="CC133" s="141"/>
      <c r="CD133" s="140">
        <v>0.567164179104478</v>
      </c>
      <c r="CE133" s="141"/>
      <c r="CF133" s="141"/>
      <c r="CG133" s="141"/>
      <c r="CH133" s="141"/>
      <c r="CI133" s="140">
        <v>0.688524590163934</v>
      </c>
      <c r="CJ133" s="140">
        <v>0.615384615384615</v>
      </c>
      <c r="CK133" s="140">
        <v>0.821428571428571</v>
      </c>
      <c r="CL133" s="140">
        <v>0.511268097837547</v>
      </c>
      <c r="CM133" s="140">
        <v>0.742556046859295</v>
      </c>
      <c r="CN133" s="42"/>
      <c r="CO133" s="42"/>
      <c r="CQ133" s="42"/>
      <c r="CR133" s="42"/>
      <c r="CS133" s="42"/>
      <c r="CT133" s="42"/>
      <c r="CU133" s="42"/>
      <c r="CV133" s="42"/>
      <c r="CW133" s="42"/>
      <c r="CX133" s="42"/>
      <c r="CY133" s="42"/>
    </row>
    <row r="134" spans="1:103" ht="13.5">
      <c r="A134" s="42" t="s">
        <v>917</v>
      </c>
      <c r="B134" s="28">
        <v>-35.77</v>
      </c>
      <c r="C134" s="28">
        <v>-70.54</v>
      </c>
      <c r="D134" s="42">
        <v>0.2</v>
      </c>
      <c r="E134" s="42">
        <v>0.4</v>
      </c>
      <c r="F134" s="42" t="s">
        <v>927</v>
      </c>
      <c r="G134" s="42">
        <v>73.36</v>
      </c>
      <c r="H134" s="42">
        <v>0.22</v>
      </c>
      <c r="I134" s="42">
        <v>13.7</v>
      </c>
      <c r="J134" s="42"/>
      <c r="K134" s="19">
        <v>1.18</v>
      </c>
      <c r="L134" s="42"/>
      <c r="M134" s="42">
        <v>0.05</v>
      </c>
      <c r="N134" s="42">
        <v>0.32</v>
      </c>
      <c r="O134" s="42">
        <v>0.94</v>
      </c>
      <c r="P134" s="42">
        <v>4.2</v>
      </c>
      <c r="Q134" s="42">
        <v>4.6</v>
      </c>
      <c r="R134" s="42">
        <v>0.09</v>
      </c>
      <c r="S134" s="42">
        <v>1.52</v>
      </c>
      <c r="T134" s="42"/>
      <c r="U134" s="19">
        <v>100.18</v>
      </c>
      <c r="V134" s="42">
        <v>175</v>
      </c>
      <c r="W134" s="42">
        <v>706</v>
      </c>
      <c r="X134" s="42">
        <v>9</v>
      </c>
      <c r="Y134" s="42">
        <v>110</v>
      </c>
      <c r="Z134" s="42">
        <v>173</v>
      </c>
      <c r="AA134" s="42"/>
      <c r="AB134" s="42"/>
      <c r="AC134" s="42"/>
      <c r="AD134" s="42"/>
      <c r="AE134" s="42"/>
      <c r="AF134" s="42"/>
      <c r="AG134" s="42"/>
      <c r="AH134" s="42"/>
      <c r="AI134" s="42"/>
      <c r="AJ134" s="42"/>
      <c r="AK134" s="42"/>
      <c r="AL134" s="42"/>
      <c r="AM134" s="42"/>
      <c r="AN134" s="42"/>
      <c r="AO134" s="42">
        <v>23</v>
      </c>
      <c r="AP134" s="42"/>
      <c r="AQ134" s="42"/>
      <c r="AR134" s="42"/>
      <c r="AS134" s="42"/>
      <c r="AT134" s="42"/>
      <c r="AU134" s="42"/>
      <c r="AV134" s="42"/>
      <c r="AW134" s="42"/>
      <c r="AX134" s="42"/>
      <c r="AY134" s="42"/>
      <c r="AZ134" s="42"/>
      <c r="BA134" s="42"/>
      <c r="BB134" s="42"/>
      <c r="BC134" s="137">
        <v>4.782608695652175</v>
      </c>
      <c r="BD134" s="137">
        <v>0.635838150289017</v>
      </c>
      <c r="BE134" s="137">
        <v>4.08092485549133</v>
      </c>
      <c r="BF134" s="138">
        <v>0.0520231213872832</v>
      </c>
      <c r="BG134" s="42">
        <v>0.391304347826087</v>
      </c>
      <c r="BH134" s="42"/>
      <c r="BI134" s="137"/>
      <c r="BJ134" s="42"/>
      <c r="BK134" s="137"/>
      <c r="BL134" s="139">
        <v>0.992529317012058</v>
      </c>
      <c r="BM134" s="139">
        <v>62.27272727272727</v>
      </c>
      <c r="BN134" s="137">
        <v>3.6875</v>
      </c>
      <c r="BO134" s="137">
        <v>37.66655901756918</v>
      </c>
      <c r="BP134" s="42"/>
      <c r="BQ134" s="42"/>
      <c r="BR134" s="42"/>
      <c r="BS134" s="42"/>
      <c r="BT134" s="42"/>
      <c r="BU134" s="42"/>
      <c r="BV134" s="137"/>
      <c r="BW134" s="141"/>
      <c r="BX134" s="141"/>
      <c r="BY134" s="141"/>
      <c r="BZ134" s="141"/>
      <c r="CA134" s="141"/>
      <c r="CB134" s="141"/>
      <c r="CC134" s="141"/>
      <c r="CD134" s="141"/>
      <c r="CE134" s="141"/>
      <c r="CF134" s="141"/>
      <c r="CG134" s="141"/>
      <c r="CH134" s="140"/>
      <c r="CI134" s="141"/>
      <c r="CJ134" s="141"/>
      <c r="CK134" s="140">
        <v>0.821428571428571</v>
      </c>
      <c r="CL134" s="141"/>
      <c r="CM134" s="140"/>
      <c r="CN134" s="42"/>
      <c r="CO134" s="42"/>
      <c r="CQ134" s="42"/>
      <c r="CR134" s="42"/>
      <c r="CS134" s="42"/>
      <c r="CT134" s="42"/>
      <c r="CU134" s="42"/>
      <c r="CV134" s="42"/>
      <c r="CW134" s="42"/>
      <c r="CX134" s="42"/>
      <c r="CY134" s="42"/>
    </row>
    <row r="135" spans="1:103" ht="13.5">
      <c r="A135" s="42" t="s">
        <v>928</v>
      </c>
      <c r="B135" s="28">
        <v>-35.78</v>
      </c>
      <c r="C135" s="28">
        <v>-70.5</v>
      </c>
      <c r="D135" s="42">
        <v>0.18</v>
      </c>
      <c r="E135" s="42">
        <v>0.3</v>
      </c>
      <c r="F135" s="42" t="s">
        <v>929</v>
      </c>
      <c r="G135" s="42">
        <v>54.9</v>
      </c>
      <c r="H135" s="42">
        <v>1.18</v>
      </c>
      <c r="I135" s="42">
        <v>17.76</v>
      </c>
      <c r="J135" s="42"/>
      <c r="K135" s="19">
        <v>8.94</v>
      </c>
      <c r="L135" s="42"/>
      <c r="M135" s="42">
        <v>0.15</v>
      </c>
      <c r="N135" s="42">
        <v>3.87</v>
      </c>
      <c r="O135" s="42">
        <v>7.01</v>
      </c>
      <c r="P135" s="42">
        <v>4.01</v>
      </c>
      <c r="Q135" s="42">
        <v>1.57</v>
      </c>
      <c r="R135" s="42">
        <v>0.25</v>
      </c>
      <c r="S135" s="42">
        <v>0.2</v>
      </c>
      <c r="T135" s="42"/>
      <c r="U135" s="19">
        <v>99.84</v>
      </c>
      <c r="V135" s="42">
        <v>48</v>
      </c>
      <c r="W135" s="42">
        <v>359</v>
      </c>
      <c r="X135" s="42">
        <v>5</v>
      </c>
      <c r="Y135" s="42">
        <v>487</v>
      </c>
      <c r="Z135" s="42">
        <v>147</v>
      </c>
      <c r="AA135" s="42">
        <v>19</v>
      </c>
      <c r="AB135" s="42">
        <v>37</v>
      </c>
      <c r="AC135" s="42"/>
      <c r="AD135" s="42">
        <v>22</v>
      </c>
      <c r="AE135" s="42">
        <v>4.7</v>
      </c>
      <c r="AF135" s="42">
        <v>1.22</v>
      </c>
      <c r="AG135" s="42"/>
      <c r="AH135" s="42">
        <v>0.67</v>
      </c>
      <c r="AI135" s="42"/>
      <c r="AJ135" s="42"/>
      <c r="AK135" s="42"/>
      <c r="AL135" s="42"/>
      <c r="AM135" s="42">
        <v>2.2</v>
      </c>
      <c r="AN135" s="42">
        <v>0.33</v>
      </c>
      <c r="AO135" s="42">
        <v>24</v>
      </c>
      <c r="AP135" s="42">
        <v>19.3</v>
      </c>
      <c r="AQ135" s="42"/>
      <c r="AR135" s="42">
        <v>13</v>
      </c>
      <c r="AS135" s="42">
        <v>26</v>
      </c>
      <c r="AT135" s="42"/>
      <c r="AU135" s="42"/>
      <c r="AV135" s="42">
        <v>79</v>
      </c>
      <c r="AW135" s="42"/>
      <c r="AX135" s="42">
        <v>0.7</v>
      </c>
      <c r="AY135" s="42">
        <v>5.7</v>
      </c>
      <c r="AZ135" s="42">
        <v>1.4</v>
      </c>
      <c r="BA135" s="42">
        <v>0.43</v>
      </c>
      <c r="BB135" s="42">
        <v>3.4</v>
      </c>
      <c r="BC135" s="137">
        <v>20.29166666666667</v>
      </c>
      <c r="BD135" s="137">
        <v>3.3129251700680262</v>
      </c>
      <c r="BE135" s="137">
        <v>2.4421768707482987</v>
      </c>
      <c r="BF135" s="138">
        <v>0.0340136054421769</v>
      </c>
      <c r="BG135" s="42">
        <v>0.208333333333333</v>
      </c>
      <c r="BH135" s="42">
        <v>0.0387755102040816</v>
      </c>
      <c r="BI135" s="137"/>
      <c r="BJ135" s="42"/>
      <c r="BK135" s="137">
        <v>1.1491262965672377</v>
      </c>
      <c r="BL135" s="139">
        <v>1.18477382832255</v>
      </c>
      <c r="BM135" s="139">
        <v>15.050847457627121</v>
      </c>
      <c r="BN135" s="137">
        <v>2.310077519379844</v>
      </c>
      <c r="BO135" s="137">
        <v>49.09865406692303</v>
      </c>
      <c r="BP135" s="42">
        <v>0.70395</v>
      </c>
      <c r="BQ135" s="42"/>
      <c r="BR135" s="42"/>
      <c r="BS135" s="42"/>
      <c r="BT135" s="42"/>
      <c r="BU135" s="42"/>
      <c r="BV135" s="137"/>
      <c r="BW135" s="140">
        <v>7.6</v>
      </c>
      <c r="BX135" s="140">
        <v>4.9333333333333345</v>
      </c>
      <c r="BY135" s="141"/>
      <c r="BZ135" s="140">
        <v>2.9729729729729732</v>
      </c>
      <c r="CA135" s="140">
        <v>1.787072243346008</v>
      </c>
      <c r="CB135" s="140">
        <v>1.1960784313725494</v>
      </c>
      <c r="CC135" s="141"/>
      <c r="CD135" s="140">
        <v>1</v>
      </c>
      <c r="CE135" s="141"/>
      <c r="CF135" s="141"/>
      <c r="CG135" s="141"/>
      <c r="CH135" s="140"/>
      <c r="CI135" s="140">
        <v>0.721311475409836</v>
      </c>
      <c r="CJ135" s="140">
        <v>0.725274725274725</v>
      </c>
      <c r="CK135" s="140">
        <v>0.857142857142857</v>
      </c>
      <c r="CL135" s="140">
        <v>0.828877984409156</v>
      </c>
      <c r="CM135" s="140">
        <v>1.1491262965672377</v>
      </c>
      <c r="CN135" s="42"/>
      <c r="CO135" s="42"/>
      <c r="CQ135" s="42"/>
      <c r="CR135" s="42"/>
      <c r="CS135" s="42"/>
      <c r="CT135" s="42"/>
      <c r="CU135" s="42"/>
      <c r="CV135" s="42"/>
      <c r="CW135" s="42"/>
      <c r="CX135" s="42"/>
      <c r="CY135" s="42"/>
    </row>
    <row r="136" spans="1:103" ht="13.5">
      <c r="A136" s="42" t="s">
        <v>930</v>
      </c>
      <c r="B136" s="28">
        <v>-35.8</v>
      </c>
      <c r="C136" s="28">
        <v>-70.53</v>
      </c>
      <c r="D136" s="42">
        <v>0.18</v>
      </c>
      <c r="E136" s="42">
        <v>0.3</v>
      </c>
      <c r="F136" s="42" t="s">
        <v>931</v>
      </c>
      <c r="G136" s="42">
        <v>54.3</v>
      </c>
      <c r="H136" s="42">
        <v>1.01</v>
      </c>
      <c r="I136" s="42">
        <v>17.3</v>
      </c>
      <c r="J136" s="42"/>
      <c r="K136" s="19">
        <v>7.97</v>
      </c>
      <c r="L136" s="42"/>
      <c r="M136" s="42">
        <v>0.14</v>
      </c>
      <c r="N136" s="42">
        <v>4.7</v>
      </c>
      <c r="O136" s="42">
        <v>9.25</v>
      </c>
      <c r="P136" s="42">
        <v>3.43</v>
      </c>
      <c r="Q136" s="42">
        <v>1.29</v>
      </c>
      <c r="R136" s="42">
        <v>0.2</v>
      </c>
      <c r="S136" s="42">
        <v>0.81</v>
      </c>
      <c r="T136" s="42"/>
      <c r="U136" s="19">
        <v>100.4</v>
      </c>
      <c r="V136" s="42">
        <v>43</v>
      </c>
      <c r="W136" s="42">
        <v>284</v>
      </c>
      <c r="X136" s="42">
        <v>2</v>
      </c>
      <c r="Y136" s="42">
        <v>574</v>
      </c>
      <c r="Z136" s="42">
        <v>116</v>
      </c>
      <c r="AA136" s="42">
        <v>15</v>
      </c>
      <c r="AB136" s="42">
        <v>29</v>
      </c>
      <c r="AC136" s="42"/>
      <c r="AD136" s="42">
        <v>18</v>
      </c>
      <c r="AE136" s="42">
        <v>4</v>
      </c>
      <c r="AF136" s="42">
        <v>1.03</v>
      </c>
      <c r="AG136" s="42"/>
      <c r="AH136" s="42">
        <v>0.55</v>
      </c>
      <c r="AI136" s="42"/>
      <c r="AJ136" s="42"/>
      <c r="AK136" s="42"/>
      <c r="AL136" s="42"/>
      <c r="AM136" s="42">
        <v>1.7</v>
      </c>
      <c r="AN136" s="42">
        <v>0.26</v>
      </c>
      <c r="AO136" s="42">
        <v>18</v>
      </c>
      <c r="AP136" s="42">
        <v>26.8</v>
      </c>
      <c r="AQ136" s="42"/>
      <c r="AR136" s="42">
        <v>41</v>
      </c>
      <c r="AS136" s="42">
        <v>23</v>
      </c>
      <c r="AT136" s="42"/>
      <c r="AU136" s="42"/>
      <c r="AV136" s="42">
        <v>78</v>
      </c>
      <c r="AW136" s="42"/>
      <c r="AX136" s="42">
        <v>1.3</v>
      </c>
      <c r="AY136" s="42">
        <v>5.1</v>
      </c>
      <c r="AZ136" s="42">
        <v>1.3</v>
      </c>
      <c r="BA136" s="42">
        <v>0.31</v>
      </c>
      <c r="BB136" s="42">
        <v>2.5</v>
      </c>
      <c r="BC136" s="137">
        <v>31.88888888888889</v>
      </c>
      <c r="BD136" s="137">
        <v>4.948275862068965</v>
      </c>
      <c r="BE136" s="137">
        <v>2.448275862068965</v>
      </c>
      <c r="BF136" s="138">
        <v>0.0172413793103448</v>
      </c>
      <c r="BG136" s="42">
        <v>0.111111111111111</v>
      </c>
      <c r="BH136" s="42">
        <v>0.0439655172413793</v>
      </c>
      <c r="BI136" s="137"/>
      <c r="BJ136" s="42"/>
      <c r="BK136" s="137">
        <v>1.477365311621463</v>
      </c>
      <c r="BL136" s="139">
        <v>1.379019897855031</v>
      </c>
      <c r="BM136" s="139">
        <v>17.12871287128712</v>
      </c>
      <c r="BN136" s="137">
        <v>1.695744680851064</v>
      </c>
      <c r="BO136" s="137">
        <v>56.78541239708611</v>
      </c>
      <c r="BP136" s="42"/>
      <c r="BQ136" s="42"/>
      <c r="BR136" s="42"/>
      <c r="BS136" s="42"/>
      <c r="BT136" s="42"/>
      <c r="BU136" s="42"/>
      <c r="BV136" s="137"/>
      <c r="BW136" s="140">
        <v>6</v>
      </c>
      <c r="BX136" s="140">
        <v>3.8666666666666667</v>
      </c>
      <c r="BY136" s="141"/>
      <c r="BZ136" s="140">
        <v>2.432432432432432</v>
      </c>
      <c r="CA136" s="140">
        <v>1.5209125475285172</v>
      </c>
      <c r="CB136" s="140">
        <v>1.0098039215686272</v>
      </c>
      <c r="CC136" s="141"/>
      <c r="CD136" s="140">
        <v>0.82089552238806</v>
      </c>
      <c r="CE136" s="141"/>
      <c r="CF136" s="141"/>
      <c r="CG136" s="141"/>
      <c r="CH136" s="141"/>
      <c r="CI136" s="140">
        <v>0.557377049180328</v>
      </c>
      <c r="CJ136" s="140">
        <v>0.571428571428571</v>
      </c>
      <c r="CK136" s="140">
        <v>0.642857142857143</v>
      </c>
      <c r="CL136" s="140">
        <v>0.823449517952947</v>
      </c>
      <c r="CM136" s="140">
        <v>1.477365311621463</v>
      </c>
      <c r="CN136" s="42"/>
      <c r="CO136" s="42"/>
      <c r="CQ136" s="42"/>
      <c r="CR136" s="42"/>
      <c r="CS136" s="42"/>
      <c r="CT136" s="42"/>
      <c r="CU136" s="42"/>
      <c r="CV136" s="42"/>
      <c r="CW136" s="42"/>
      <c r="CX136" s="42"/>
      <c r="CY136" s="42"/>
    </row>
    <row r="137" spans="1:103" ht="13.5">
      <c r="A137" s="42" t="s">
        <v>932</v>
      </c>
      <c r="B137" s="28">
        <v>-35.8</v>
      </c>
      <c r="C137" s="28">
        <v>-70.43</v>
      </c>
      <c r="D137" s="42">
        <v>0.2</v>
      </c>
      <c r="E137" s="42">
        <v>0.4</v>
      </c>
      <c r="F137" s="42" t="s">
        <v>933</v>
      </c>
      <c r="G137" s="42">
        <v>71.3</v>
      </c>
      <c r="H137" s="42">
        <v>0.4</v>
      </c>
      <c r="I137" s="42">
        <v>14.89</v>
      </c>
      <c r="J137" s="42"/>
      <c r="K137" s="19">
        <v>2.11</v>
      </c>
      <c r="L137" s="42"/>
      <c r="M137" s="42">
        <v>0.07</v>
      </c>
      <c r="N137" s="42">
        <v>0.61</v>
      </c>
      <c r="O137" s="42">
        <v>1.69</v>
      </c>
      <c r="P137" s="42">
        <v>4.26</v>
      </c>
      <c r="Q137" s="42">
        <v>4.11</v>
      </c>
      <c r="R137" s="42">
        <v>0.15</v>
      </c>
      <c r="S137" s="42">
        <v>1.3</v>
      </c>
      <c r="T137" s="42"/>
      <c r="U137" s="19">
        <v>100.89</v>
      </c>
      <c r="V137" s="42">
        <v>161</v>
      </c>
      <c r="W137" s="42">
        <v>717</v>
      </c>
      <c r="X137" s="42">
        <v>11</v>
      </c>
      <c r="Y137" s="42">
        <v>181</v>
      </c>
      <c r="Z137" s="42">
        <v>243</v>
      </c>
      <c r="AA137" s="42"/>
      <c r="AB137" s="42"/>
      <c r="AC137" s="42"/>
      <c r="AD137" s="42"/>
      <c r="AE137" s="42"/>
      <c r="AF137" s="42"/>
      <c r="AG137" s="42"/>
      <c r="AH137" s="42"/>
      <c r="AI137" s="42"/>
      <c r="AJ137" s="42"/>
      <c r="AK137" s="42"/>
      <c r="AL137" s="42"/>
      <c r="AM137" s="42"/>
      <c r="AN137" s="42"/>
      <c r="AO137" s="42">
        <v>19</v>
      </c>
      <c r="AP137" s="42"/>
      <c r="AQ137" s="42"/>
      <c r="AR137" s="42"/>
      <c r="AS137" s="42"/>
      <c r="AT137" s="42"/>
      <c r="AU137" s="42"/>
      <c r="AV137" s="42"/>
      <c r="AW137" s="42"/>
      <c r="AX137" s="42"/>
      <c r="AY137" s="42"/>
      <c r="AZ137" s="42"/>
      <c r="BA137" s="42"/>
      <c r="BB137" s="42"/>
      <c r="BC137" s="137">
        <v>9.526315789473683</v>
      </c>
      <c r="BD137" s="137">
        <v>0.744855967078189</v>
      </c>
      <c r="BE137" s="137">
        <v>2.950617283950617</v>
      </c>
      <c r="BF137" s="138">
        <v>0.0452674897119341</v>
      </c>
      <c r="BG137" s="42">
        <v>0.578947368421053</v>
      </c>
      <c r="BH137" s="42"/>
      <c r="BI137" s="137"/>
      <c r="BJ137" s="42"/>
      <c r="BK137" s="137"/>
      <c r="BL137" s="139">
        <v>0.975795132849953</v>
      </c>
      <c r="BM137" s="139">
        <v>37.225</v>
      </c>
      <c r="BN137" s="137">
        <v>3.4590163934426226</v>
      </c>
      <c r="BO137" s="137">
        <v>39.1797936153024</v>
      </c>
      <c r="BP137" s="42"/>
      <c r="BQ137" s="42"/>
      <c r="BR137" s="42"/>
      <c r="BS137" s="42"/>
      <c r="BT137" s="42"/>
      <c r="BU137" s="42"/>
      <c r="BV137" s="137"/>
      <c r="BW137" s="141"/>
      <c r="BX137" s="141"/>
      <c r="BY137" s="141"/>
      <c r="BZ137" s="141"/>
      <c r="CA137" s="141"/>
      <c r="CB137" s="141"/>
      <c r="CC137" s="141"/>
      <c r="CD137" s="141"/>
      <c r="CE137" s="141"/>
      <c r="CF137" s="141"/>
      <c r="CG137" s="141"/>
      <c r="CH137" s="140"/>
      <c r="CI137" s="141"/>
      <c r="CJ137" s="141"/>
      <c r="CK137" s="140">
        <v>0.678571428571429</v>
      </c>
      <c r="CL137" s="141"/>
      <c r="CM137" s="140"/>
      <c r="CN137" s="42"/>
      <c r="CO137" s="42"/>
      <c r="CQ137" s="42"/>
      <c r="CR137" s="42"/>
      <c r="CS137" s="42"/>
      <c r="CT137" s="42"/>
      <c r="CU137" s="42"/>
      <c r="CV137" s="42"/>
      <c r="CW137" s="42"/>
      <c r="CX137" s="42"/>
      <c r="CY137" s="42"/>
    </row>
    <row r="138" spans="1:103" ht="13.5">
      <c r="A138" s="42" t="s">
        <v>932</v>
      </c>
      <c r="B138" s="28">
        <v>-35.8</v>
      </c>
      <c r="C138" s="28">
        <v>-70.43</v>
      </c>
      <c r="D138" s="42">
        <v>0.2</v>
      </c>
      <c r="E138" s="42">
        <v>0.4</v>
      </c>
      <c r="F138" s="42" t="s">
        <v>934</v>
      </c>
      <c r="G138" s="42">
        <v>71.5</v>
      </c>
      <c r="H138" s="42">
        <v>0.39</v>
      </c>
      <c r="I138" s="42">
        <v>14.73</v>
      </c>
      <c r="J138" s="42"/>
      <c r="K138" s="19">
        <v>2.09</v>
      </c>
      <c r="L138" s="42"/>
      <c r="M138" s="42">
        <v>0.05</v>
      </c>
      <c r="N138" s="42">
        <v>0.5</v>
      </c>
      <c r="O138" s="42">
        <v>1.6</v>
      </c>
      <c r="P138" s="42">
        <v>4.36</v>
      </c>
      <c r="Q138" s="42">
        <v>4.21</v>
      </c>
      <c r="R138" s="42">
        <v>0.13</v>
      </c>
      <c r="S138" s="42">
        <v>0.59</v>
      </c>
      <c r="T138" s="42"/>
      <c r="U138" s="19">
        <v>100.15</v>
      </c>
      <c r="V138" s="42">
        <v>154</v>
      </c>
      <c r="W138" s="42">
        <v>729</v>
      </c>
      <c r="X138" s="42">
        <v>12</v>
      </c>
      <c r="Y138" s="42">
        <v>177</v>
      </c>
      <c r="Z138" s="42">
        <v>246</v>
      </c>
      <c r="AA138" s="42"/>
      <c r="AB138" s="42"/>
      <c r="AC138" s="42"/>
      <c r="AD138" s="42"/>
      <c r="AE138" s="42"/>
      <c r="AF138" s="42"/>
      <c r="AG138" s="42"/>
      <c r="AH138" s="42"/>
      <c r="AI138" s="42"/>
      <c r="AJ138" s="42"/>
      <c r="AK138" s="42"/>
      <c r="AL138" s="42"/>
      <c r="AM138" s="42"/>
      <c r="AN138" s="42"/>
      <c r="AO138" s="42">
        <v>20</v>
      </c>
      <c r="AP138" s="42"/>
      <c r="AQ138" s="42"/>
      <c r="AR138" s="42"/>
      <c r="AS138" s="42"/>
      <c r="AT138" s="42"/>
      <c r="AU138" s="42"/>
      <c r="AV138" s="42"/>
      <c r="AW138" s="42"/>
      <c r="AX138" s="42"/>
      <c r="AY138" s="42"/>
      <c r="AZ138" s="42"/>
      <c r="BA138" s="42"/>
      <c r="BB138" s="42"/>
      <c r="BC138" s="137">
        <v>8.85</v>
      </c>
      <c r="BD138" s="137">
        <v>0.719512195121951</v>
      </c>
      <c r="BE138" s="137">
        <v>2.963414634146341</v>
      </c>
      <c r="BF138" s="138">
        <v>0.048780487804878</v>
      </c>
      <c r="BG138" s="42">
        <v>0.6</v>
      </c>
      <c r="BH138" s="42"/>
      <c r="BI138" s="137"/>
      <c r="BJ138" s="42"/>
      <c r="BK138" s="137"/>
      <c r="BL138" s="139">
        <v>0.993802231771135</v>
      </c>
      <c r="BM138" s="139">
        <v>37.769230769230774</v>
      </c>
      <c r="BN138" s="137">
        <v>4.18</v>
      </c>
      <c r="BO138" s="137">
        <v>34.77173806653526</v>
      </c>
      <c r="BP138" s="42"/>
      <c r="BQ138" s="42"/>
      <c r="BR138" s="42"/>
      <c r="BS138" s="42"/>
      <c r="BT138" s="42"/>
      <c r="BU138" s="42"/>
      <c r="BV138" s="137"/>
      <c r="BW138" s="141"/>
      <c r="BX138" s="141"/>
      <c r="BY138" s="141"/>
      <c r="BZ138" s="141"/>
      <c r="CA138" s="141"/>
      <c r="CB138" s="141"/>
      <c r="CC138" s="141"/>
      <c r="CD138" s="141"/>
      <c r="CE138" s="141"/>
      <c r="CF138" s="141"/>
      <c r="CG138" s="141"/>
      <c r="CH138" s="140"/>
      <c r="CI138" s="141"/>
      <c r="CJ138" s="141"/>
      <c r="CK138" s="140">
        <v>0.714285714285714</v>
      </c>
      <c r="CL138" s="141"/>
      <c r="CM138" s="140"/>
      <c r="CN138" s="42"/>
      <c r="CO138" s="42"/>
      <c r="CQ138" s="42"/>
      <c r="CR138" s="42"/>
      <c r="CS138" s="42"/>
      <c r="CT138" s="42"/>
      <c r="CU138" s="42"/>
      <c r="CV138" s="42"/>
      <c r="CW138" s="42"/>
      <c r="CX138" s="42"/>
      <c r="CY138" s="42"/>
    </row>
    <row r="139" spans="1:103" ht="13.5">
      <c r="A139" s="42" t="s">
        <v>932</v>
      </c>
      <c r="B139" s="28">
        <v>-35.8</v>
      </c>
      <c r="C139" s="28">
        <v>-70.43</v>
      </c>
      <c r="D139" s="42">
        <v>0.2</v>
      </c>
      <c r="E139" s="42">
        <v>0.4</v>
      </c>
      <c r="F139" s="42" t="s">
        <v>935</v>
      </c>
      <c r="G139" s="42">
        <v>71.6</v>
      </c>
      <c r="H139" s="42">
        <v>0.39</v>
      </c>
      <c r="I139" s="42">
        <v>14.58</v>
      </c>
      <c r="J139" s="42"/>
      <c r="K139" s="19">
        <v>2.04</v>
      </c>
      <c r="L139" s="42"/>
      <c r="M139" s="42">
        <v>0.07</v>
      </c>
      <c r="N139" s="42">
        <v>0.59</v>
      </c>
      <c r="O139" s="42">
        <v>1.64</v>
      </c>
      <c r="P139" s="42">
        <v>4.33</v>
      </c>
      <c r="Q139" s="42">
        <v>4.19</v>
      </c>
      <c r="R139" s="42">
        <v>0.13</v>
      </c>
      <c r="S139" s="42">
        <v>0.57</v>
      </c>
      <c r="T139" s="42"/>
      <c r="U139" s="19">
        <v>100.13</v>
      </c>
      <c r="V139" s="42">
        <v>151</v>
      </c>
      <c r="W139" s="42">
        <v>709</v>
      </c>
      <c r="X139" s="42">
        <v>8</v>
      </c>
      <c r="Y139" s="42">
        <v>168</v>
      </c>
      <c r="Z139" s="42">
        <v>240</v>
      </c>
      <c r="AA139" s="42"/>
      <c r="AB139" s="42"/>
      <c r="AC139" s="42"/>
      <c r="AD139" s="42"/>
      <c r="AE139" s="42"/>
      <c r="AF139" s="42"/>
      <c r="AG139" s="42"/>
      <c r="AH139" s="42"/>
      <c r="AI139" s="42"/>
      <c r="AJ139" s="42"/>
      <c r="AK139" s="42"/>
      <c r="AL139" s="42"/>
      <c r="AM139" s="42"/>
      <c r="AN139" s="42"/>
      <c r="AO139" s="42">
        <v>21</v>
      </c>
      <c r="AP139" s="42"/>
      <c r="AQ139" s="42"/>
      <c r="AR139" s="42"/>
      <c r="AS139" s="42"/>
      <c r="AT139" s="42"/>
      <c r="AU139" s="42"/>
      <c r="AV139" s="42"/>
      <c r="AW139" s="42"/>
      <c r="AX139" s="42"/>
      <c r="AY139" s="42"/>
      <c r="AZ139" s="42"/>
      <c r="BA139" s="42"/>
      <c r="BB139" s="42"/>
      <c r="BC139" s="137">
        <v>8</v>
      </c>
      <c r="BD139" s="137">
        <v>0.7</v>
      </c>
      <c r="BE139" s="137">
        <v>2.954166666666667</v>
      </c>
      <c r="BF139" s="138">
        <v>0.0333333333333333</v>
      </c>
      <c r="BG139" s="42">
        <v>0.380952380952381</v>
      </c>
      <c r="BH139" s="42"/>
      <c r="BI139" s="137"/>
      <c r="BJ139" s="42"/>
      <c r="BK139" s="137"/>
      <c r="BL139" s="139">
        <v>1.0041448689427013</v>
      </c>
      <c r="BM139" s="139">
        <v>37.38461538461539</v>
      </c>
      <c r="BN139" s="137">
        <v>3.457627118644068</v>
      </c>
      <c r="BO139" s="137">
        <v>39.18936669494924</v>
      </c>
      <c r="BP139" s="42"/>
      <c r="BQ139" s="42"/>
      <c r="BR139" s="42"/>
      <c r="BS139" s="42"/>
      <c r="BT139" s="42"/>
      <c r="BU139" s="42"/>
      <c r="BV139" s="137"/>
      <c r="BW139" s="141"/>
      <c r="BX139" s="141"/>
      <c r="BY139" s="141"/>
      <c r="BZ139" s="141"/>
      <c r="CA139" s="141"/>
      <c r="CB139" s="141"/>
      <c r="CC139" s="141"/>
      <c r="CD139" s="141"/>
      <c r="CE139" s="141"/>
      <c r="CF139" s="141"/>
      <c r="CG139" s="141"/>
      <c r="CH139" s="140"/>
      <c r="CI139" s="141"/>
      <c r="CJ139" s="141"/>
      <c r="CK139" s="140">
        <v>0.75</v>
      </c>
      <c r="CL139" s="141"/>
      <c r="CM139" s="140"/>
      <c r="CN139" s="42"/>
      <c r="CO139" s="42"/>
      <c r="CQ139" s="42"/>
      <c r="CR139" s="42"/>
      <c r="CS139" s="42"/>
      <c r="CT139" s="42"/>
      <c r="CU139" s="42"/>
      <c r="CV139" s="42"/>
      <c r="CW139" s="42"/>
      <c r="CX139" s="42"/>
      <c r="CY139" s="42"/>
    </row>
    <row r="140" spans="1:103" ht="13.5">
      <c r="A140" s="42" t="s">
        <v>936</v>
      </c>
      <c r="B140" s="28">
        <v>-35.8</v>
      </c>
      <c r="C140" s="28">
        <v>-70.52</v>
      </c>
      <c r="D140" s="42">
        <v>0.2</v>
      </c>
      <c r="E140" s="42">
        <v>0.4</v>
      </c>
      <c r="F140" s="42" t="s">
        <v>937</v>
      </c>
      <c r="G140" s="42">
        <v>73.5</v>
      </c>
      <c r="H140" s="42">
        <v>0.27</v>
      </c>
      <c r="I140" s="42">
        <v>13.96</v>
      </c>
      <c r="J140" s="42"/>
      <c r="K140" s="19">
        <v>1.5</v>
      </c>
      <c r="L140" s="42"/>
      <c r="M140" s="42">
        <v>0.05</v>
      </c>
      <c r="N140" s="42">
        <v>0.49</v>
      </c>
      <c r="O140" s="42">
        <v>1.22</v>
      </c>
      <c r="P140" s="42">
        <v>4.24</v>
      </c>
      <c r="Q140" s="42">
        <v>4.35</v>
      </c>
      <c r="R140" s="42">
        <v>0.05</v>
      </c>
      <c r="S140" s="42">
        <v>1.16</v>
      </c>
      <c r="T140" s="42"/>
      <c r="U140" s="19">
        <v>100.79</v>
      </c>
      <c r="V140" s="42">
        <v>172</v>
      </c>
      <c r="W140" s="42">
        <v>684</v>
      </c>
      <c r="X140" s="42">
        <v>10</v>
      </c>
      <c r="Y140" s="42">
        <v>129</v>
      </c>
      <c r="Z140" s="42">
        <v>188</v>
      </c>
      <c r="AA140" s="42">
        <v>31</v>
      </c>
      <c r="AB140" s="42">
        <v>53</v>
      </c>
      <c r="AC140" s="42"/>
      <c r="AD140" s="42">
        <v>20</v>
      </c>
      <c r="AE140" s="42">
        <v>3.6</v>
      </c>
      <c r="AF140" s="42">
        <v>0.54</v>
      </c>
      <c r="AG140" s="42"/>
      <c r="AH140" s="42">
        <v>0.35</v>
      </c>
      <c r="AI140" s="42"/>
      <c r="AJ140" s="42"/>
      <c r="AK140" s="42"/>
      <c r="AL140" s="42"/>
      <c r="AM140" s="42">
        <v>2</v>
      </c>
      <c r="AN140" s="42">
        <v>0.27</v>
      </c>
      <c r="AO140" s="42">
        <v>22</v>
      </c>
      <c r="AP140" s="42">
        <v>2.8</v>
      </c>
      <c r="AQ140" s="42"/>
      <c r="AR140" s="42">
        <v>1</v>
      </c>
      <c r="AS140" s="42">
        <v>1.7</v>
      </c>
      <c r="AT140" s="42"/>
      <c r="AU140" s="42"/>
      <c r="AV140" s="42">
        <v>34</v>
      </c>
      <c r="AW140" s="42"/>
      <c r="AX140" s="42">
        <v>6</v>
      </c>
      <c r="AY140" s="42">
        <v>20.3</v>
      </c>
      <c r="AZ140" s="42">
        <v>5.1</v>
      </c>
      <c r="BA140" s="42">
        <v>1.05</v>
      </c>
      <c r="BB140" s="42">
        <v>5.1</v>
      </c>
      <c r="BC140" s="137">
        <v>5.863636363636362</v>
      </c>
      <c r="BD140" s="137">
        <v>0.686170212765957</v>
      </c>
      <c r="BE140" s="137">
        <v>3.6382978723404253</v>
      </c>
      <c r="BF140" s="138">
        <v>0.0531914893617021</v>
      </c>
      <c r="BG140" s="42">
        <v>0.454545454545454</v>
      </c>
      <c r="BH140" s="42">
        <v>0.107978723404255</v>
      </c>
      <c r="BI140" s="137"/>
      <c r="BJ140" s="42"/>
      <c r="BK140" s="137">
        <v>0.818325429076439</v>
      </c>
      <c r="BL140" s="139">
        <v>0.995840502942078</v>
      </c>
      <c r="BM140" s="139">
        <v>51.7037037037037</v>
      </c>
      <c r="BN140" s="137">
        <v>3.061224489795918</v>
      </c>
      <c r="BO140" s="137">
        <v>42.1262791264032</v>
      </c>
      <c r="BP140" s="42">
        <v>0.7044</v>
      </c>
      <c r="BQ140" s="42"/>
      <c r="BR140" s="42"/>
      <c r="BS140" s="42">
        <v>18.649</v>
      </c>
      <c r="BT140" s="42">
        <v>15.605</v>
      </c>
      <c r="BU140" s="42">
        <v>38.514</v>
      </c>
      <c r="BV140" s="137"/>
      <c r="BW140" s="140">
        <v>12.4</v>
      </c>
      <c r="BX140" s="140">
        <v>7.066666666666666</v>
      </c>
      <c r="BY140" s="141"/>
      <c r="BZ140" s="140">
        <v>2.7027027027027026</v>
      </c>
      <c r="CA140" s="140">
        <v>1.3688212927756647</v>
      </c>
      <c r="CB140" s="140">
        <v>0.529411764705882</v>
      </c>
      <c r="CC140" s="141"/>
      <c r="CD140" s="140">
        <v>0.522388059701492</v>
      </c>
      <c r="CE140" s="141"/>
      <c r="CF140" s="141"/>
      <c r="CG140" s="141"/>
      <c r="CH140" s="141"/>
      <c r="CI140" s="140">
        <v>0.655737704918033</v>
      </c>
      <c r="CJ140" s="140">
        <v>0.593406593406593</v>
      </c>
      <c r="CK140" s="140">
        <v>0.785714285714286</v>
      </c>
      <c r="CL140" s="140">
        <v>0.536606838738649</v>
      </c>
      <c r="CM140" s="140">
        <v>0.818325429076439</v>
      </c>
      <c r="CN140" s="42"/>
      <c r="CO140" s="42"/>
      <c r="CQ140" s="42"/>
      <c r="CR140" s="42"/>
      <c r="CS140" s="42"/>
      <c r="CT140" s="42"/>
      <c r="CU140" s="42"/>
      <c r="CV140" s="42"/>
      <c r="CW140" s="42"/>
      <c r="CX140" s="42"/>
      <c r="CY140" s="42"/>
    </row>
    <row r="141" spans="1:103" ht="13.5">
      <c r="A141" s="42" t="s">
        <v>932</v>
      </c>
      <c r="B141" s="28">
        <v>-35.8</v>
      </c>
      <c r="C141" s="28">
        <v>-70.43</v>
      </c>
      <c r="D141" s="42">
        <v>0.2</v>
      </c>
      <c r="E141" s="42">
        <v>0.4</v>
      </c>
      <c r="F141" s="42" t="s">
        <v>938</v>
      </c>
      <c r="G141" s="42">
        <v>71.7</v>
      </c>
      <c r="H141" s="42">
        <v>0.4</v>
      </c>
      <c r="I141" s="42">
        <v>14.52</v>
      </c>
      <c r="J141" s="42"/>
      <c r="K141" s="19">
        <v>2.07</v>
      </c>
      <c r="L141" s="42"/>
      <c r="M141" s="42">
        <v>0.07</v>
      </c>
      <c r="N141" s="42">
        <v>0.6</v>
      </c>
      <c r="O141" s="42">
        <v>1.66</v>
      </c>
      <c r="P141" s="42">
        <v>4.29</v>
      </c>
      <c r="Q141" s="42">
        <v>4.17</v>
      </c>
      <c r="R141" s="42">
        <v>0.09</v>
      </c>
      <c r="S141" s="42">
        <v>0.46</v>
      </c>
      <c r="T141" s="42"/>
      <c r="U141" s="19">
        <v>100.03</v>
      </c>
      <c r="V141" s="42">
        <v>151</v>
      </c>
      <c r="W141" s="42">
        <v>728</v>
      </c>
      <c r="X141" s="42">
        <v>9</v>
      </c>
      <c r="Y141" s="42">
        <v>175</v>
      </c>
      <c r="Z141" s="42">
        <v>247</v>
      </c>
      <c r="AA141" s="42"/>
      <c r="AB141" s="42"/>
      <c r="AC141" s="42"/>
      <c r="AD141" s="42"/>
      <c r="AE141" s="42"/>
      <c r="AF141" s="42"/>
      <c r="AG141" s="42"/>
      <c r="AH141" s="42"/>
      <c r="AI141" s="42"/>
      <c r="AJ141" s="42"/>
      <c r="AK141" s="42"/>
      <c r="AL141" s="42"/>
      <c r="AM141" s="42"/>
      <c r="AN141" s="42"/>
      <c r="AO141" s="42">
        <v>22</v>
      </c>
      <c r="AP141" s="42"/>
      <c r="AQ141" s="42"/>
      <c r="AR141" s="42"/>
      <c r="AS141" s="42"/>
      <c r="AT141" s="42"/>
      <c r="AU141" s="42"/>
      <c r="AV141" s="42"/>
      <c r="AW141" s="42"/>
      <c r="AX141" s="42"/>
      <c r="AY141" s="42"/>
      <c r="AZ141" s="42"/>
      <c r="BA141" s="42"/>
      <c r="BB141" s="42"/>
      <c r="BC141" s="137">
        <v>7.954545454545453</v>
      </c>
      <c r="BD141" s="137">
        <v>0.708502024291498</v>
      </c>
      <c r="BE141" s="137">
        <v>2.947368421052631</v>
      </c>
      <c r="BF141" s="138">
        <v>0.0364372469635627</v>
      </c>
      <c r="BG141" s="42">
        <v>0.409090909090909</v>
      </c>
      <c r="BH141" s="42"/>
      <c r="BI141" s="137"/>
      <c r="BJ141" s="42"/>
      <c r="BK141" s="137"/>
      <c r="BL141" s="139">
        <v>1.0047757069665972</v>
      </c>
      <c r="BM141" s="139">
        <v>36.3</v>
      </c>
      <c r="BN141" s="137">
        <v>3.45</v>
      </c>
      <c r="BO141" s="137">
        <v>39.2420063550657</v>
      </c>
      <c r="BP141" s="42"/>
      <c r="BQ141" s="42"/>
      <c r="BR141" s="42"/>
      <c r="BS141" s="42"/>
      <c r="BT141" s="42"/>
      <c r="BU141" s="42"/>
      <c r="BV141" s="137"/>
      <c r="BW141" s="141"/>
      <c r="BX141" s="141"/>
      <c r="BY141" s="141"/>
      <c r="BZ141" s="141"/>
      <c r="CA141" s="141"/>
      <c r="CB141" s="141"/>
      <c r="CC141" s="141"/>
      <c r="CD141" s="141"/>
      <c r="CE141" s="141"/>
      <c r="CF141" s="141"/>
      <c r="CG141" s="141"/>
      <c r="CH141" s="140"/>
      <c r="CI141" s="141"/>
      <c r="CJ141" s="141"/>
      <c r="CK141" s="140">
        <v>0.785714285714286</v>
      </c>
      <c r="CL141" s="141"/>
      <c r="CM141" s="140"/>
      <c r="CN141" s="42"/>
      <c r="CO141" s="42"/>
      <c r="CQ141" s="42"/>
      <c r="CR141" s="42"/>
      <c r="CS141" s="42"/>
      <c r="CT141" s="42"/>
      <c r="CU141" s="42"/>
      <c r="CV141" s="42"/>
      <c r="CW141" s="42"/>
      <c r="CX141" s="42"/>
      <c r="CY141" s="42"/>
    </row>
    <row r="142" spans="1:103" ht="13.5">
      <c r="A142" s="42" t="s">
        <v>932</v>
      </c>
      <c r="B142" s="28">
        <v>-35.8</v>
      </c>
      <c r="C142" s="28">
        <v>-70.43</v>
      </c>
      <c r="D142" s="42">
        <v>0.2</v>
      </c>
      <c r="E142" s="42">
        <v>0.4</v>
      </c>
      <c r="F142" s="42" t="s">
        <v>939</v>
      </c>
      <c r="G142" s="42">
        <v>72.1</v>
      </c>
      <c r="H142" s="42">
        <v>0.36</v>
      </c>
      <c r="I142" s="42">
        <v>14.3</v>
      </c>
      <c r="J142" s="42"/>
      <c r="K142" s="19">
        <v>1.91</v>
      </c>
      <c r="L142" s="42"/>
      <c r="M142" s="42">
        <v>0.06</v>
      </c>
      <c r="N142" s="42">
        <v>0.66</v>
      </c>
      <c r="O142" s="42">
        <v>1.59</v>
      </c>
      <c r="P142" s="42">
        <v>4.38</v>
      </c>
      <c r="Q142" s="42">
        <v>4.15</v>
      </c>
      <c r="R142" s="42">
        <v>0.09</v>
      </c>
      <c r="S142" s="42">
        <v>0.51</v>
      </c>
      <c r="T142" s="42"/>
      <c r="U142" s="19">
        <v>100.11</v>
      </c>
      <c r="V142" s="42">
        <v>168</v>
      </c>
      <c r="W142" s="42">
        <v>701</v>
      </c>
      <c r="X142" s="42">
        <v>9</v>
      </c>
      <c r="Y142" s="42">
        <v>178</v>
      </c>
      <c r="Z142" s="42">
        <v>239</v>
      </c>
      <c r="AA142" s="42">
        <v>31</v>
      </c>
      <c r="AB142" s="42">
        <v>57</v>
      </c>
      <c r="AC142" s="42"/>
      <c r="AD142" s="42">
        <v>23</v>
      </c>
      <c r="AE142" s="42">
        <v>4.2</v>
      </c>
      <c r="AF142" s="42">
        <v>0.71</v>
      </c>
      <c r="AG142" s="42"/>
      <c r="AH142" s="42">
        <v>0.48</v>
      </c>
      <c r="AI142" s="42"/>
      <c r="AJ142" s="42"/>
      <c r="AK142" s="42"/>
      <c r="AL142" s="42"/>
      <c r="AM142" s="42">
        <v>2.2</v>
      </c>
      <c r="AN142" s="42">
        <v>0.32</v>
      </c>
      <c r="AO142" s="42">
        <v>27</v>
      </c>
      <c r="AP142" s="42">
        <v>3.73</v>
      </c>
      <c r="AQ142" s="42"/>
      <c r="AR142" s="42">
        <v>1.7</v>
      </c>
      <c r="AS142" s="42">
        <v>2.4</v>
      </c>
      <c r="AT142" s="42"/>
      <c r="AU142" s="42"/>
      <c r="AV142" s="42">
        <v>43</v>
      </c>
      <c r="AW142" s="42"/>
      <c r="AX142" s="42">
        <v>6.1</v>
      </c>
      <c r="AY142" s="42">
        <v>20</v>
      </c>
      <c r="AZ142" s="42">
        <v>5</v>
      </c>
      <c r="BA142" s="42">
        <v>1.02</v>
      </c>
      <c r="BB142" s="42">
        <v>6.3</v>
      </c>
      <c r="BC142" s="137">
        <v>6.592592592592593</v>
      </c>
      <c r="BD142" s="137">
        <v>0.744769874476987</v>
      </c>
      <c r="BE142" s="137">
        <v>2.9330543933054387</v>
      </c>
      <c r="BF142" s="138">
        <v>0.0376569037656904</v>
      </c>
      <c r="BG142" s="42">
        <v>0.333333333333333</v>
      </c>
      <c r="BH142" s="42">
        <v>0.0836820083682008</v>
      </c>
      <c r="BI142" s="137"/>
      <c r="BJ142" s="42"/>
      <c r="BK142" s="137">
        <v>0.806870434063073</v>
      </c>
      <c r="BL142" s="139">
        <v>1.0201734909876918</v>
      </c>
      <c r="BM142" s="139">
        <v>39.72222222222223</v>
      </c>
      <c r="BN142" s="137">
        <v>2.893939393939394</v>
      </c>
      <c r="BO142" s="137">
        <v>43.50207318805948</v>
      </c>
      <c r="BP142" s="42"/>
      <c r="BQ142" s="42"/>
      <c r="BR142" s="42"/>
      <c r="BS142" s="42"/>
      <c r="BT142" s="42"/>
      <c r="BU142" s="42"/>
      <c r="BV142" s="137"/>
      <c r="BW142" s="140">
        <v>12.4</v>
      </c>
      <c r="BX142" s="140">
        <v>7.6</v>
      </c>
      <c r="BY142" s="141"/>
      <c r="BZ142" s="140">
        <v>3.108108108108108</v>
      </c>
      <c r="CA142" s="140">
        <v>1.5969581749049433</v>
      </c>
      <c r="CB142" s="140">
        <v>0.696078431372549</v>
      </c>
      <c r="CC142" s="141"/>
      <c r="CD142" s="140">
        <v>0.716417910447761</v>
      </c>
      <c r="CE142" s="141"/>
      <c r="CF142" s="141"/>
      <c r="CG142" s="141"/>
      <c r="CH142" s="141"/>
      <c r="CI142" s="140">
        <v>0.721311475409836</v>
      </c>
      <c r="CJ142" s="140">
        <v>0.703296703296703</v>
      </c>
      <c r="CK142" s="140">
        <v>0.964285714285714</v>
      </c>
      <c r="CL142" s="140">
        <v>0.58200490325861</v>
      </c>
      <c r="CM142" s="140">
        <v>0.806870434063073</v>
      </c>
      <c r="CN142" s="42"/>
      <c r="CO142" s="42"/>
      <c r="CQ142" s="42"/>
      <c r="CR142" s="42"/>
      <c r="CS142" s="42"/>
      <c r="CT142" s="42"/>
      <c r="CU142" s="42"/>
      <c r="CV142" s="42"/>
      <c r="CW142" s="42"/>
      <c r="CX142" s="42"/>
      <c r="CY142" s="42"/>
    </row>
    <row r="143" spans="1:103" ht="13.5">
      <c r="A143" s="42" t="s">
        <v>940</v>
      </c>
      <c r="B143" s="28">
        <v>-35.81</v>
      </c>
      <c r="C143" s="28">
        <v>-70.43</v>
      </c>
      <c r="D143" s="42">
        <v>0.2</v>
      </c>
      <c r="E143" s="42">
        <v>0.4</v>
      </c>
      <c r="F143" s="42" t="s">
        <v>941</v>
      </c>
      <c r="G143" s="42">
        <v>73.3</v>
      </c>
      <c r="H143" s="42">
        <v>0.3</v>
      </c>
      <c r="I143" s="42">
        <v>14.28</v>
      </c>
      <c r="J143" s="42"/>
      <c r="K143" s="19">
        <v>1.45</v>
      </c>
      <c r="L143" s="42"/>
      <c r="M143" s="42">
        <v>0.06</v>
      </c>
      <c r="N143" s="42">
        <v>0.29</v>
      </c>
      <c r="O143" s="42">
        <v>1.06</v>
      </c>
      <c r="P143" s="42">
        <v>4.54</v>
      </c>
      <c r="Q143" s="42">
        <v>4.28</v>
      </c>
      <c r="R143" s="42">
        <v>0.09</v>
      </c>
      <c r="S143" s="42">
        <v>0.44</v>
      </c>
      <c r="T143" s="42"/>
      <c r="U143" s="19">
        <v>100.09</v>
      </c>
      <c r="V143" s="42">
        <v>146</v>
      </c>
      <c r="W143" s="42">
        <v>771</v>
      </c>
      <c r="X143" s="42">
        <v>9</v>
      </c>
      <c r="Y143" s="42">
        <v>127</v>
      </c>
      <c r="Z143" s="42">
        <v>242</v>
      </c>
      <c r="AA143" s="42"/>
      <c r="AB143" s="42"/>
      <c r="AC143" s="42"/>
      <c r="AD143" s="42"/>
      <c r="AE143" s="42"/>
      <c r="AF143" s="42"/>
      <c r="AG143" s="42"/>
      <c r="AH143" s="42"/>
      <c r="AI143" s="42"/>
      <c r="AJ143" s="42"/>
      <c r="AK143" s="42"/>
      <c r="AL143" s="42"/>
      <c r="AM143" s="42"/>
      <c r="AN143" s="42"/>
      <c r="AO143" s="42">
        <v>19</v>
      </c>
      <c r="AP143" s="42"/>
      <c r="AQ143" s="42"/>
      <c r="AR143" s="42"/>
      <c r="AS143" s="42"/>
      <c r="AT143" s="42"/>
      <c r="AU143" s="42"/>
      <c r="AV143" s="42"/>
      <c r="AW143" s="42"/>
      <c r="AX143" s="42"/>
      <c r="AY143" s="42"/>
      <c r="AZ143" s="42"/>
      <c r="BA143" s="42"/>
      <c r="BB143" s="42"/>
      <c r="BC143" s="137">
        <v>6.684210526315787</v>
      </c>
      <c r="BD143" s="137">
        <v>0.524793388429752</v>
      </c>
      <c r="BE143" s="137">
        <v>3.18595041322314</v>
      </c>
      <c r="BF143" s="138">
        <v>0.0371900826446281</v>
      </c>
      <c r="BG143" s="42">
        <v>0.473684210526316</v>
      </c>
      <c r="BH143" s="42"/>
      <c r="BI143" s="137"/>
      <c r="BJ143" s="42"/>
      <c r="BK143" s="137"/>
      <c r="BL143" s="139">
        <v>0.982407779368905</v>
      </c>
      <c r="BM143" s="139">
        <v>47.6</v>
      </c>
      <c r="BN143" s="137">
        <v>5</v>
      </c>
      <c r="BO143" s="137">
        <v>30.827108963093142</v>
      </c>
      <c r="BP143" s="42"/>
      <c r="BQ143" s="42"/>
      <c r="BR143" s="42"/>
      <c r="BS143" s="42"/>
      <c r="BT143" s="42"/>
      <c r="BU143" s="42"/>
      <c r="BV143" s="137"/>
      <c r="BW143" s="141"/>
      <c r="BX143" s="141"/>
      <c r="BY143" s="141"/>
      <c r="BZ143" s="141"/>
      <c r="CA143" s="141"/>
      <c r="CB143" s="141"/>
      <c r="CC143" s="141"/>
      <c r="CD143" s="141"/>
      <c r="CE143" s="141"/>
      <c r="CF143" s="141"/>
      <c r="CG143" s="141"/>
      <c r="CH143" s="140"/>
      <c r="CI143" s="141"/>
      <c r="CJ143" s="141"/>
      <c r="CK143" s="140">
        <v>0.678571428571429</v>
      </c>
      <c r="CL143" s="141"/>
      <c r="CM143" s="140"/>
      <c r="CN143" s="42"/>
      <c r="CO143" s="42"/>
      <c r="CQ143" s="42"/>
      <c r="CR143" s="42"/>
      <c r="CS143" s="42"/>
      <c r="CT143" s="42"/>
      <c r="CU143" s="42"/>
      <c r="CV143" s="42"/>
      <c r="CW143" s="42"/>
      <c r="CX143" s="42"/>
      <c r="CY143" s="42"/>
    </row>
    <row r="144" spans="1:103" ht="13.5">
      <c r="A144" s="42" t="s">
        <v>940</v>
      </c>
      <c r="B144" s="28">
        <v>-35.81</v>
      </c>
      <c r="C144" s="28">
        <v>-70.43</v>
      </c>
      <c r="D144" s="42">
        <v>0.2</v>
      </c>
      <c r="E144" s="42">
        <v>0.4</v>
      </c>
      <c r="F144" s="42" t="s">
        <v>942</v>
      </c>
      <c r="G144" s="42">
        <v>73.3</v>
      </c>
      <c r="H144" s="42">
        <v>0.29</v>
      </c>
      <c r="I144" s="42">
        <v>14.26</v>
      </c>
      <c r="J144" s="42"/>
      <c r="K144" s="19">
        <v>1.36</v>
      </c>
      <c r="L144" s="42"/>
      <c r="M144" s="42">
        <v>0.06</v>
      </c>
      <c r="N144" s="42">
        <v>0.3</v>
      </c>
      <c r="O144" s="42">
        <v>1.08</v>
      </c>
      <c r="P144" s="42">
        <v>4.49</v>
      </c>
      <c r="Q144" s="42">
        <v>4.33</v>
      </c>
      <c r="R144" s="42">
        <v>0.09</v>
      </c>
      <c r="S144" s="42">
        <v>0.35</v>
      </c>
      <c r="T144" s="42"/>
      <c r="U144" s="19">
        <v>99.91</v>
      </c>
      <c r="V144" s="42">
        <v>163</v>
      </c>
      <c r="W144" s="42">
        <v>741</v>
      </c>
      <c r="X144" s="42">
        <v>11</v>
      </c>
      <c r="Y144" s="42">
        <v>127</v>
      </c>
      <c r="Z144" s="42">
        <v>230</v>
      </c>
      <c r="AA144" s="42"/>
      <c r="AB144" s="42"/>
      <c r="AC144" s="42"/>
      <c r="AD144" s="42"/>
      <c r="AE144" s="42"/>
      <c r="AF144" s="42"/>
      <c r="AG144" s="42"/>
      <c r="AH144" s="42"/>
      <c r="AI144" s="42"/>
      <c r="AJ144" s="42"/>
      <c r="AK144" s="42"/>
      <c r="AL144" s="42"/>
      <c r="AM144" s="42"/>
      <c r="AN144" s="42"/>
      <c r="AO144" s="42">
        <v>21</v>
      </c>
      <c r="AP144" s="42"/>
      <c r="AQ144" s="42"/>
      <c r="AR144" s="42"/>
      <c r="AS144" s="42"/>
      <c r="AT144" s="42"/>
      <c r="AU144" s="42"/>
      <c r="AV144" s="42"/>
      <c r="AW144" s="42"/>
      <c r="AX144" s="42"/>
      <c r="AY144" s="42"/>
      <c r="AZ144" s="42"/>
      <c r="BA144" s="42"/>
      <c r="BB144" s="42"/>
      <c r="BC144" s="137">
        <v>6.047619047619047</v>
      </c>
      <c r="BD144" s="137">
        <v>0.552173913043478</v>
      </c>
      <c r="BE144" s="137">
        <v>3.221739130434782</v>
      </c>
      <c r="BF144" s="138">
        <v>0.0478260869565217</v>
      </c>
      <c r="BG144" s="42">
        <v>0.523809523809524</v>
      </c>
      <c r="BH144" s="42"/>
      <c r="BI144" s="137"/>
      <c r="BJ144" s="42"/>
      <c r="BK144" s="137"/>
      <c r="BL144" s="139">
        <v>0.984362811050499</v>
      </c>
      <c r="BM144" s="139">
        <v>49.17241379310345</v>
      </c>
      <c r="BN144" s="137">
        <v>4.533333333333336</v>
      </c>
      <c r="BO144" s="137">
        <v>32.9547100243848</v>
      </c>
      <c r="BP144" s="42"/>
      <c r="BQ144" s="42"/>
      <c r="BR144" s="42"/>
      <c r="BS144" s="42"/>
      <c r="BT144" s="42"/>
      <c r="BU144" s="42"/>
      <c r="BV144" s="137"/>
      <c r="BW144" s="141"/>
      <c r="BX144" s="141"/>
      <c r="BY144" s="141"/>
      <c r="BZ144" s="141"/>
      <c r="CA144" s="141"/>
      <c r="CB144" s="141"/>
      <c r="CC144" s="141"/>
      <c r="CD144" s="141"/>
      <c r="CE144" s="141"/>
      <c r="CF144" s="141"/>
      <c r="CG144" s="141"/>
      <c r="CH144" s="140"/>
      <c r="CI144" s="141"/>
      <c r="CJ144" s="141"/>
      <c r="CK144" s="140">
        <v>0.75</v>
      </c>
      <c r="CL144" s="141"/>
      <c r="CM144" s="140"/>
      <c r="CN144" s="42"/>
      <c r="CO144" s="42"/>
      <c r="CQ144" s="42"/>
      <c r="CR144" s="42"/>
      <c r="CS144" s="42"/>
      <c r="CT144" s="42"/>
      <c r="CU144" s="42"/>
      <c r="CV144" s="42"/>
      <c r="CW144" s="42"/>
      <c r="CX144" s="42"/>
      <c r="CY144" s="42"/>
    </row>
    <row r="145" spans="1:103" ht="13.5">
      <c r="A145" s="42" t="s">
        <v>943</v>
      </c>
      <c r="B145" s="28">
        <v>-35.815</v>
      </c>
      <c r="C145" s="28">
        <v>-70.47</v>
      </c>
      <c r="D145" s="42">
        <v>0.2</v>
      </c>
      <c r="E145" s="42">
        <v>0.3</v>
      </c>
      <c r="F145" s="42" t="s">
        <v>944</v>
      </c>
      <c r="G145" s="42">
        <v>75.6</v>
      </c>
      <c r="H145" s="42">
        <v>0.19</v>
      </c>
      <c r="I145" s="42">
        <v>12.99</v>
      </c>
      <c r="J145" s="42"/>
      <c r="K145" s="19">
        <v>1.04</v>
      </c>
      <c r="L145" s="42"/>
      <c r="M145" s="42">
        <v>0.04</v>
      </c>
      <c r="N145" s="42">
        <v>0.34</v>
      </c>
      <c r="O145" s="42">
        <v>0.74</v>
      </c>
      <c r="P145" s="42">
        <v>4.08</v>
      </c>
      <c r="Q145" s="42">
        <v>4.57</v>
      </c>
      <c r="R145" s="42">
        <v>0.08</v>
      </c>
      <c r="S145" s="42">
        <v>1.06</v>
      </c>
      <c r="T145" s="42"/>
      <c r="U145" s="19">
        <v>100.73</v>
      </c>
      <c r="V145" s="42">
        <v>192</v>
      </c>
      <c r="W145" s="42">
        <v>599</v>
      </c>
      <c r="X145" s="42">
        <v>9</v>
      </c>
      <c r="Y145" s="42">
        <v>80</v>
      </c>
      <c r="Z145" s="42">
        <v>140</v>
      </c>
      <c r="AA145" s="42">
        <v>28</v>
      </c>
      <c r="AB145" s="42">
        <v>49</v>
      </c>
      <c r="AC145" s="42"/>
      <c r="AD145" s="42">
        <v>17</v>
      </c>
      <c r="AE145" s="42">
        <v>3</v>
      </c>
      <c r="AF145" s="42">
        <v>0.42</v>
      </c>
      <c r="AG145" s="42"/>
      <c r="AH145" s="42">
        <v>0.32</v>
      </c>
      <c r="AI145" s="42"/>
      <c r="AJ145" s="42"/>
      <c r="AK145" s="42"/>
      <c r="AL145" s="42"/>
      <c r="AM145" s="42">
        <v>1.8</v>
      </c>
      <c r="AN145" s="42">
        <v>0.27</v>
      </c>
      <c r="AO145" s="42">
        <v>20</v>
      </c>
      <c r="AP145" s="42">
        <v>2.17</v>
      </c>
      <c r="AQ145" s="42"/>
      <c r="AR145" s="42">
        <v>1.3</v>
      </c>
      <c r="AS145" s="42">
        <v>0.7</v>
      </c>
      <c r="AT145" s="42"/>
      <c r="AU145" s="42"/>
      <c r="AV145" s="42">
        <v>28</v>
      </c>
      <c r="AW145" s="42"/>
      <c r="AX145" s="42">
        <v>7.6</v>
      </c>
      <c r="AY145" s="42">
        <v>25</v>
      </c>
      <c r="AZ145" s="42">
        <v>6.5</v>
      </c>
      <c r="BA145" s="42">
        <v>1.27</v>
      </c>
      <c r="BB145" s="42">
        <v>4.1</v>
      </c>
      <c r="BC145" s="137">
        <v>4</v>
      </c>
      <c r="BD145" s="137">
        <v>0.571428571428571</v>
      </c>
      <c r="BE145" s="137">
        <v>4.2785714285714285</v>
      </c>
      <c r="BF145" s="138">
        <v>0.0642857142857143</v>
      </c>
      <c r="BG145" s="42">
        <v>0.45</v>
      </c>
      <c r="BH145" s="42">
        <v>0.178571428571429</v>
      </c>
      <c r="BI145" s="137"/>
      <c r="BJ145" s="42"/>
      <c r="BK145" s="137">
        <v>0.83407730184756</v>
      </c>
      <c r="BL145" s="139">
        <v>1.0010881005810253</v>
      </c>
      <c r="BM145" s="139">
        <v>68.36842105263156</v>
      </c>
      <c r="BN145" s="137">
        <v>3.0588235294117636</v>
      </c>
      <c r="BO145" s="137">
        <v>42.145409413936726</v>
      </c>
      <c r="BP145" s="42">
        <v>0.70429</v>
      </c>
      <c r="BQ145" s="42"/>
      <c r="BR145" s="42"/>
      <c r="BS145" s="42">
        <v>18.647</v>
      </c>
      <c r="BT145" s="42">
        <v>15.602</v>
      </c>
      <c r="BU145" s="42">
        <v>38.507</v>
      </c>
      <c r="BV145" s="137"/>
      <c r="BW145" s="140">
        <v>11.2</v>
      </c>
      <c r="BX145" s="140">
        <v>6.533333333333334</v>
      </c>
      <c r="BY145" s="141"/>
      <c r="BZ145" s="140">
        <v>2.297297297297298</v>
      </c>
      <c r="CA145" s="140">
        <v>1.140684410646388</v>
      </c>
      <c r="CB145" s="140">
        <v>0.411764705882353</v>
      </c>
      <c r="CC145" s="141"/>
      <c r="CD145" s="140">
        <v>0.477611940298507</v>
      </c>
      <c r="CE145" s="141"/>
      <c r="CF145" s="141"/>
      <c r="CG145" s="141"/>
      <c r="CH145" s="141"/>
      <c r="CI145" s="140">
        <v>0.59016393442623</v>
      </c>
      <c r="CJ145" s="140">
        <v>0.593406593406593</v>
      </c>
      <c r="CK145" s="140">
        <v>0.714285714285714</v>
      </c>
      <c r="CL145" s="140">
        <v>0.49224234207397</v>
      </c>
      <c r="CM145" s="140">
        <v>0.83407730184756</v>
      </c>
      <c r="CN145" s="42"/>
      <c r="CO145" s="42"/>
      <c r="CQ145" s="42"/>
      <c r="CR145" s="42"/>
      <c r="CS145" s="42"/>
      <c r="CT145" s="42"/>
      <c r="CU145" s="42"/>
      <c r="CV145" s="42"/>
      <c r="CW145" s="42"/>
      <c r="CX145" s="42"/>
      <c r="CY145" s="42"/>
    </row>
    <row r="146" spans="1:103" ht="13.5">
      <c r="A146" s="42" t="s">
        <v>943</v>
      </c>
      <c r="B146" s="28">
        <v>-35.815</v>
      </c>
      <c r="C146" s="28">
        <v>-70.47</v>
      </c>
      <c r="D146" s="42">
        <v>0.2</v>
      </c>
      <c r="E146" s="42">
        <v>0.3</v>
      </c>
      <c r="F146" s="42" t="s">
        <v>945</v>
      </c>
      <c r="G146" s="42">
        <v>50.6</v>
      </c>
      <c r="H146" s="42">
        <v>1.32</v>
      </c>
      <c r="I146" s="42">
        <v>18.96</v>
      </c>
      <c r="J146" s="42"/>
      <c r="K146" s="19">
        <v>9.72</v>
      </c>
      <c r="L146" s="42"/>
      <c r="M146" s="42">
        <v>0.16</v>
      </c>
      <c r="N146" s="42">
        <v>4.9</v>
      </c>
      <c r="O146" s="42">
        <v>9.24</v>
      </c>
      <c r="P146" s="42">
        <v>3.54</v>
      </c>
      <c r="Q146" s="42">
        <v>0.85</v>
      </c>
      <c r="R146" s="42">
        <v>0.26</v>
      </c>
      <c r="S146" s="42">
        <v>1.2</v>
      </c>
      <c r="T146" s="42"/>
      <c r="U146" s="19">
        <v>100.75</v>
      </c>
      <c r="V146" s="42">
        <v>23</v>
      </c>
      <c r="W146" s="42">
        <v>280</v>
      </c>
      <c r="X146" s="42">
        <v>5</v>
      </c>
      <c r="Y146" s="42">
        <v>521</v>
      </c>
      <c r="Z146" s="42">
        <v>120</v>
      </c>
      <c r="AA146" s="42">
        <v>27</v>
      </c>
      <c r="AB146" s="42">
        <v>35</v>
      </c>
      <c r="AC146" s="42"/>
      <c r="AD146" s="42">
        <v>26</v>
      </c>
      <c r="AE146" s="42">
        <v>5.65</v>
      </c>
      <c r="AF146" s="42">
        <v>1.38</v>
      </c>
      <c r="AG146" s="42"/>
      <c r="AH146" s="42">
        <v>0.81</v>
      </c>
      <c r="AI146" s="42"/>
      <c r="AJ146" s="42"/>
      <c r="AK146" s="42"/>
      <c r="AL146" s="42"/>
      <c r="AM146" s="42">
        <v>2.7</v>
      </c>
      <c r="AN146" s="42">
        <v>0.4</v>
      </c>
      <c r="AO146" s="42">
        <v>33</v>
      </c>
      <c r="AP146" s="42">
        <v>26.8</v>
      </c>
      <c r="AQ146" s="42"/>
      <c r="AR146" s="42">
        <v>55</v>
      </c>
      <c r="AS146" s="42">
        <v>30</v>
      </c>
      <c r="AT146" s="42"/>
      <c r="AU146" s="42"/>
      <c r="AV146" s="42">
        <v>93</v>
      </c>
      <c r="AW146" s="42"/>
      <c r="AX146" s="42">
        <v>1.8</v>
      </c>
      <c r="AY146" s="42">
        <v>3</v>
      </c>
      <c r="AZ146" s="42">
        <v>0.9</v>
      </c>
      <c r="BA146" s="42">
        <v>0.27</v>
      </c>
      <c r="BB146" s="42">
        <v>2.6</v>
      </c>
      <c r="BC146" s="137">
        <v>15.787878787878787</v>
      </c>
      <c r="BD146" s="137">
        <v>4.341666666666667</v>
      </c>
      <c r="BE146" s="137">
        <v>2.333333333333333</v>
      </c>
      <c r="BF146" s="138">
        <v>0.0416666666666667</v>
      </c>
      <c r="BG146" s="42">
        <v>0.151515151515152</v>
      </c>
      <c r="BH146" s="42">
        <v>0.025</v>
      </c>
      <c r="BI146" s="137"/>
      <c r="BJ146" s="42"/>
      <c r="BK146" s="137">
        <v>0.877435985106222</v>
      </c>
      <c r="BL146" s="139">
        <v>1.2417484822047238</v>
      </c>
      <c r="BM146" s="139">
        <v>14.363636363636363</v>
      </c>
      <c r="BN146" s="137">
        <v>1.9836734693877554</v>
      </c>
      <c r="BO146" s="137">
        <v>52.90355267850239</v>
      </c>
      <c r="BP146" s="42">
        <v>0.70386</v>
      </c>
      <c r="BQ146" s="42"/>
      <c r="BR146" s="42"/>
      <c r="BS146" s="42">
        <v>18.617</v>
      </c>
      <c r="BT146" s="42">
        <v>15.613</v>
      </c>
      <c r="BU146" s="42">
        <v>38.519</v>
      </c>
      <c r="BV146" s="137"/>
      <c r="BW146" s="140">
        <v>10.8</v>
      </c>
      <c r="BX146" s="140">
        <v>4.666666666666667</v>
      </c>
      <c r="BY146" s="141"/>
      <c r="BZ146" s="140">
        <v>3.513513513513513</v>
      </c>
      <c r="CA146" s="140">
        <v>2.1482889733840307</v>
      </c>
      <c r="CB146" s="140">
        <v>1.352941176470588</v>
      </c>
      <c r="CC146" s="141"/>
      <c r="CD146" s="140">
        <v>1.2089552238805972</v>
      </c>
      <c r="CE146" s="141"/>
      <c r="CF146" s="141"/>
      <c r="CG146" s="141"/>
      <c r="CH146" s="140"/>
      <c r="CI146" s="140">
        <v>0.885245901639344</v>
      </c>
      <c r="CJ146" s="140">
        <v>0.879120879120879</v>
      </c>
      <c r="CK146" s="140">
        <v>1.1785714285714293</v>
      </c>
      <c r="CL146" s="140">
        <v>0.776746609766164</v>
      </c>
      <c r="CM146" s="140">
        <v>0.877435985106222</v>
      </c>
      <c r="CN146" s="42"/>
      <c r="CO146" s="42"/>
      <c r="CQ146" s="42"/>
      <c r="CR146" s="42"/>
      <c r="CS146" s="42"/>
      <c r="CT146" s="42"/>
      <c r="CU146" s="42"/>
      <c r="CV146" s="42"/>
      <c r="CW146" s="42"/>
      <c r="CX146" s="42"/>
      <c r="CY146" s="42"/>
    </row>
    <row r="147" spans="1:103" ht="13.5">
      <c r="A147" s="42" t="s">
        <v>946</v>
      </c>
      <c r="B147" s="28">
        <v>-35.83</v>
      </c>
      <c r="C147" s="28">
        <v>-70.47</v>
      </c>
      <c r="D147" s="42">
        <v>0.31</v>
      </c>
      <c r="E147" s="42">
        <v>0.39</v>
      </c>
      <c r="F147" s="42" t="s">
        <v>947</v>
      </c>
      <c r="G147" s="42">
        <v>73.6</v>
      </c>
      <c r="H147" s="42">
        <v>0.28</v>
      </c>
      <c r="I147" s="42">
        <v>14.11</v>
      </c>
      <c r="J147" s="42"/>
      <c r="K147" s="19">
        <v>1.37</v>
      </c>
      <c r="L147" s="42"/>
      <c r="M147" s="42">
        <v>0.06</v>
      </c>
      <c r="N147" s="42">
        <v>0.26</v>
      </c>
      <c r="O147" s="42">
        <v>0.96</v>
      </c>
      <c r="P147" s="42">
        <v>4.38</v>
      </c>
      <c r="Q147" s="42">
        <v>4.46</v>
      </c>
      <c r="R147" s="42">
        <v>0.09</v>
      </c>
      <c r="S147" s="42">
        <v>0.49</v>
      </c>
      <c r="T147" s="42"/>
      <c r="U147" s="19">
        <v>100.06</v>
      </c>
      <c r="V147" s="42">
        <v>172</v>
      </c>
      <c r="W147" s="42">
        <v>764</v>
      </c>
      <c r="X147" s="42">
        <v>11</v>
      </c>
      <c r="Y147" s="42">
        <v>118</v>
      </c>
      <c r="Z147" s="42">
        <v>224</v>
      </c>
      <c r="AA147" s="42"/>
      <c r="AB147" s="42"/>
      <c r="AC147" s="42"/>
      <c r="AD147" s="42"/>
      <c r="AE147" s="42"/>
      <c r="AF147" s="42"/>
      <c r="AG147" s="42"/>
      <c r="AH147" s="42"/>
      <c r="AI147" s="42"/>
      <c r="AJ147" s="42"/>
      <c r="AK147" s="42"/>
      <c r="AL147" s="42"/>
      <c r="AM147" s="42"/>
      <c r="AN147" s="42"/>
      <c r="AO147" s="42">
        <v>20</v>
      </c>
      <c r="AP147" s="42"/>
      <c r="AQ147" s="42"/>
      <c r="AR147" s="42"/>
      <c r="AS147" s="42"/>
      <c r="AT147" s="42"/>
      <c r="AU147" s="42"/>
      <c r="AV147" s="42"/>
      <c r="AW147" s="42"/>
      <c r="AX147" s="42"/>
      <c r="AY147" s="42"/>
      <c r="AZ147" s="42"/>
      <c r="BA147" s="42"/>
      <c r="BB147" s="42"/>
      <c r="BC147" s="137">
        <v>5.9</v>
      </c>
      <c r="BD147" s="137">
        <v>0.526785714285714</v>
      </c>
      <c r="BE147" s="137">
        <v>3.410714285714286</v>
      </c>
      <c r="BF147" s="138">
        <v>0.0491071428571428</v>
      </c>
      <c r="BG147" s="42">
        <v>0.55</v>
      </c>
      <c r="BH147" s="42"/>
      <c r="BI147" s="137"/>
      <c r="BJ147" s="42"/>
      <c r="BK147" s="137"/>
      <c r="BL147" s="139">
        <v>0.97651242109958</v>
      </c>
      <c r="BM147" s="139">
        <v>50.392857142857146</v>
      </c>
      <c r="BN147" s="137">
        <v>5.269230769230769</v>
      </c>
      <c r="BO147" s="137">
        <v>29.72012520339442</v>
      </c>
      <c r="BP147" s="42"/>
      <c r="BQ147" s="42"/>
      <c r="BR147" s="42"/>
      <c r="BS147" s="42"/>
      <c r="BT147" s="42"/>
      <c r="BU147" s="42"/>
      <c r="BV147" s="137"/>
      <c r="BW147" s="141"/>
      <c r="BX147" s="141"/>
      <c r="BY147" s="141"/>
      <c r="BZ147" s="141"/>
      <c r="CA147" s="141"/>
      <c r="CB147" s="141"/>
      <c r="CC147" s="141"/>
      <c r="CD147" s="141"/>
      <c r="CE147" s="141"/>
      <c r="CF147" s="141"/>
      <c r="CG147" s="141"/>
      <c r="CH147" s="140"/>
      <c r="CI147" s="141"/>
      <c r="CJ147" s="141"/>
      <c r="CK147" s="140">
        <v>0.714285714285714</v>
      </c>
      <c r="CL147" s="141"/>
      <c r="CM147" s="140"/>
      <c r="CN147" s="42"/>
      <c r="CO147" s="42"/>
      <c r="CQ147" s="42"/>
      <c r="CR147" s="42"/>
      <c r="CS147" s="42"/>
      <c r="CT147" s="42"/>
      <c r="CU147" s="42"/>
      <c r="CV147" s="42"/>
      <c r="CW147" s="42"/>
      <c r="CX147" s="42"/>
      <c r="CY147" s="42"/>
    </row>
    <row r="148" spans="1:103" ht="13.5">
      <c r="A148" s="42" t="s">
        <v>946</v>
      </c>
      <c r="B148" s="28">
        <v>-35.83</v>
      </c>
      <c r="C148" s="28">
        <v>-70.47</v>
      </c>
      <c r="D148" s="42">
        <v>0.31</v>
      </c>
      <c r="E148" s="42">
        <v>0.39</v>
      </c>
      <c r="F148" s="42" t="s">
        <v>948</v>
      </c>
      <c r="G148" s="42">
        <v>73.4</v>
      </c>
      <c r="H148" s="42">
        <v>0.28</v>
      </c>
      <c r="I148" s="42">
        <v>14.06</v>
      </c>
      <c r="J148" s="42"/>
      <c r="K148" s="19">
        <v>1.37</v>
      </c>
      <c r="L148" s="42"/>
      <c r="M148" s="42">
        <v>0.06</v>
      </c>
      <c r="N148" s="42">
        <v>0.42</v>
      </c>
      <c r="O148" s="42">
        <v>1.12</v>
      </c>
      <c r="P148" s="42">
        <v>4.45</v>
      </c>
      <c r="Q148" s="42">
        <v>4.39</v>
      </c>
      <c r="R148" s="42">
        <v>0.05</v>
      </c>
      <c r="S148" s="42">
        <v>0</v>
      </c>
      <c r="T148" s="42"/>
      <c r="U148" s="19">
        <v>99.6</v>
      </c>
      <c r="V148" s="42">
        <v>165</v>
      </c>
      <c r="W148" s="42">
        <v>756</v>
      </c>
      <c r="X148" s="42">
        <v>10</v>
      </c>
      <c r="Y148" s="42">
        <v>128</v>
      </c>
      <c r="Z148" s="42">
        <v>233</v>
      </c>
      <c r="AA148" s="42">
        <v>31</v>
      </c>
      <c r="AB148" s="42">
        <v>57</v>
      </c>
      <c r="AC148" s="42"/>
      <c r="AD148" s="42">
        <v>20</v>
      </c>
      <c r="AE148" s="42">
        <v>3.7</v>
      </c>
      <c r="AF148" s="42">
        <v>0.64</v>
      </c>
      <c r="AG148" s="42"/>
      <c r="AH148" s="42">
        <v>0.41</v>
      </c>
      <c r="AI148" s="42"/>
      <c r="AJ148" s="42"/>
      <c r="AK148" s="42"/>
      <c r="AL148" s="42"/>
      <c r="AM148" s="42">
        <v>2.3</v>
      </c>
      <c r="AN148" s="42">
        <v>0.3</v>
      </c>
      <c r="AO148" s="42">
        <v>23</v>
      </c>
      <c r="AP148" s="42">
        <v>2.2</v>
      </c>
      <c r="AQ148" s="42"/>
      <c r="AR148" s="42">
        <v>2.1</v>
      </c>
      <c r="AS148" s="42">
        <v>1.1</v>
      </c>
      <c r="AT148" s="42"/>
      <c r="AU148" s="42"/>
      <c r="AV148" s="42">
        <v>41</v>
      </c>
      <c r="AW148" s="42"/>
      <c r="AX148" s="42">
        <v>6.6</v>
      </c>
      <c r="AY148" s="42">
        <v>19.5</v>
      </c>
      <c r="AZ148" s="42">
        <v>4.7</v>
      </c>
      <c r="BA148" s="42">
        <v>1.04</v>
      </c>
      <c r="BB148" s="42">
        <v>6.2</v>
      </c>
      <c r="BC148" s="137">
        <v>5.565217391304348</v>
      </c>
      <c r="BD148" s="137">
        <v>0.549356223175966</v>
      </c>
      <c r="BE148" s="137">
        <v>3.2446351931330466</v>
      </c>
      <c r="BF148" s="138">
        <v>0.0429184549356223</v>
      </c>
      <c r="BG148" s="42">
        <v>0.434782608695652</v>
      </c>
      <c r="BH148" s="42">
        <v>0.0836909871244635</v>
      </c>
      <c r="BI148" s="137"/>
      <c r="BJ148" s="42"/>
      <c r="BK148" s="137">
        <v>0.793425373243259</v>
      </c>
      <c r="BL148" s="139">
        <v>1.00347673300003</v>
      </c>
      <c r="BM148" s="139">
        <v>50.21428571428571</v>
      </c>
      <c r="BN148" s="137">
        <v>3.2619047619047628</v>
      </c>
      <c r="BO148" s="137">
        <v>40.58645190058001</v>
      </c>
      <c r="BP148" s="42">
        <v>0.70431</v>
      </c>
      <c r="BQ148" s="42"/>
      <c r="BR148" s="42"/>
      <c r="BS148" s="42"/>
      <c r="BT148" s="42"/>
      <c r="BU148" s="42"/>
      <c r="BV148" s="137"/>
      <c r="BW148" s="140">
        <v>12.4</v>
      </c>
      <c r="BX148" s="140">
        <v>7.6</v>
      </c>
      <c r="BY148" s="141"/>
      <c r="BZ148" s="140">
        <v>2.7027027027027026</v>
      </c>
      <c r="CA148" s="140">
        <v>1.406844106463878</v>
      </c>
      <c r="CB148" s="140">
        <v>0.627450980392157</v>
      </c>
      <c r="CC148" s="141"/>
      <c r="CD148" s="140">
        <v>0.611940298507462</v>
      </c>
      <c r="CE148" s="141"/>
      <c r="CF148" s="141"/>
      <c r="CG148" s="141"/>
      <c r="CH148" s="141"/>
      <c r="CI148" s="140">
        <v>0.754098360655738</v>
      </c>
      <c r="CJ148" s="140">
        <v>0.659340659340659</v>
      </c>
      <c r="CK148" s="140">
        <v>0.821428571428571</v>
      </c>
      <c r="CL148" s="140">
        <v>0.598320773265409</v>
      </c>
      <c r="CM148" s="140">
        <v>0.793425373243259</v>
      </c>
      <c r="CN148" s="42"/>
      <c r="CO148" s="42"/>
      <c r="CQ148" s="42"/>
      <c r="CR148" s="42"/>
      <c r="CS148" s="42"/>
      <c r="CT148" s="42"/>
      <c r="CU148" s="42"/>
      <c r="CV148" s="42"/>
      <c r="CW148" s="42"/>
      <c r="CX148" s="42"/>
      <c r="CY148" s="42"/>
    </row>
    <row r="149" spans="1:103" ht="13.5">
      <c r="A149" s="42" t="s">
        <v>946</v>
      </c>
      <c r="B149" s="28">
        <v>-35.83</v>
      </c>
      <c r="C149" s="28">
        <v>-70.47</v>
      </c>
      <c r="D149" s="42">
        <v>0.31</v>
      </c>
      <c r="E149" s="42">
        <v>0.39</v>
      </c>
      <c r="F149" s="42" t="s">
        <v>949</v>
      </c>
      <c r="G149" s="42">
        <v>73.5</v>
      </c>
      <c r="H149" s="42">
        <v>0.26</v>
      </c>
      <c r="I149" s="42">
        <v>14.05</v>
      </c>
      <c r="J149" s="42"/>
      <c r="K149" s="19">
        <v>1.3</v>
      </c>
      <c r="L149" s="42"/>
      <c r="M149" s="42">
        <v>0.05</v>
      </c>
      <c r="N149" s="42">
        <v>0.38</v>
      </c>
      <c r="O149" s="42">
        <v>1.02</v>
      </c>
      <c r="P149" s="42">
        <v>4.56</v>
      </c>
      <c r="Q149" s="42">
        <v>4.43</v>
      </c>
      <c r="R149" s="42">
        <v>0.09</v>
      </c>
      <c r="S149" s="42">
        <v>0.35</v>
      </c>
      <c r="T149" s="42"/>
      <c r="U149" s="19">
        <v>99.99</v>
      </c>
      <c r="V149" s="42">
        <v>168</v>
      </c>
      <c r="W149" s="42">
        <v>744</v>
      </c>
      <c r="X149" s="42">
        <v>10</v>
      </c>
      <c r="Y149" s="42">
        <v>123</v>
      </c>
      <c r="Z149" s="42">
        <v>215</v>
      </c>
      <c r="AA149" s="42">
        <v>31</v>
      </c>
      <c r="AB149" s="42">
        <v>58</v>
      </c>
      <c r="AC149" s="42"/>
      <c r="AD149" s="42">
        <v>22</v>
      </c>
      <c r="AE149" s="42">
        <v>3.7</v>
      </c>
      <c r="AF149" s="42">
        <v>0.63</v>
      </c>
      <c r="AG149" s="42"/>
      <c r="AH149" s="42">
        <v>0.39</v>
      </c>
      <c r="AI149" s="42"/>
      <c r="AJ149" s="42"/>
      <c r="AK149" s="42"/>
      <c r="AL149" s="42"/>
      <c r="AM149" s="42">
        <v>2.2</v>
      </c>
      <c r="AN149" s="42">
        <v>0.31</v>
      </c>
      <c r="AO149" s="42">
        <v>24</v>
      </c>
      <c r="AP149" s="42">
        <v>2.11</v>
      </c>
      <c r="AQ149" s="42"/>
      <c r="AR149" s="42">
        <v>0.5</v>
      </c>
      <c r="AS149" s="42">
        <v>1.1</v>
      </c>
      <c r="AT149" s="42"/>
      <c r="AU149" s="42"/>
      <c r="AV149" s="42">
        <v>38</v>
      </c>
      <c r="AW149" s="42"/>
      <c r="AX149" s="42">
        <v>6.8</v>
      </c>
      <c r="AY149" s="42">
        <v>20</v>
      </c>
      <c r="AZ149" s="42">
        <v>4.8</v>
      </c>
      <c r="BA149" s="42">
        <v>1.06</v>
      </c>
      <c r="BB149" s="42">
        <v>6.1</v>
      </c>
      <c r="BC149" s="137">
        <v>5.125</v>
      </c>
      <c r="BD149" s="137">
        <v>0.572093023255814</v>
      </c>
      <c r="BE149" s="137">
        <v>3.46046511627907</v>
      </c>
      <c r="BF149" s="138">
        <v>0.0465116279069767</v>
      </c>
      <c r="BG149" s="42">
        <v>0.416666666666667</v>
      </c>
      <c r="BH149" s="42">
        <v>0.0930232558139535</v>
      </c>
      <c r="BI149" s="137"/>
      <c r="BJ149" s="42"/>
      <c r="BK149" s="137">
        <v>0.838874699554646</v>
      </c>
      <c r="BL149" s="139">
        <v>1.0072116273530778</v>
      </c>
      <c r="BM149" s="139">
        <v>54.03846153846154</v>
      </c>
      <c r="BN149" s="137">
        <v>3.4210526315789465</v>
      </c>
      <c r="BO149" s="137">
        <v>39.44308422897975</v>
      </c>
      <c r="BP149" s="42"/>
      <c r="BQ149" s="42"/>
      <c r="BR149" s="42"/>
      <c r="BS149" s="42"/>
      <c r="BT149" s="42"/>
      <c r="BU149" s="42"/>
      <c r="BV149" s="137"/>
      <c r="BW149" s="140">
        <v>12.4</v>
      </c>
      <c r="BX149" s="140">
        <v>7.733333333333334</v>
      </c>
      <c r="BY149" s="141"/>
      <c r="BZ149" s="140">
        <v>2.9729729729729732</v>
      </c>
      <c r="CA149" s="140">
        <v>1.406844106463878</v>
      </c>
      <c r="CB149" s="140">
        <v>0.617647058823529</v>
      </c>
      <c r="CC149" s="141"/>
      <c r="CD149" s="140">
        <v>0.582089552238806</v>
      </c>
      <c r="CE149" s="141"/>
      <c r="CF149" s="141"/>
      <c r="CG149" s="141"/>
      <c r="CH149" s="141"/>
      <c r="CI149" s="140">
        <v>0.721311475409836</v>
      </c>
      <c r="CJ149" s="140">
        <v>0.681318681318681</v>
      </c>
      <c r="CK149" s="140">
        <v>0.857142857142857</v>
      </c>
      <c r="CL149" s="140">
        <v>0.605089947219745</v>
      </c>
      <c r="CM149" s="140">
        <v>0.838874699554646</v>
      </c>
      <c r="CN149" s="42"/>
      <c r="CO149" s="42"/>
      <c r="CQ149" s="42"/>
      <c r="CR149" s="42"/>
      <c r="CS149" s="42"/>
      <c r="CT149" s="42"/>
      <c r="CU149" s="42"/>
      <c r="CV149" s="42"/>
      <c r="CW149" s="42"/>
      <c r="CX149" s="42"/>
      <c r="CY149" s="42"/>
    </row>
    <row r="150" spans="1:103" ht="13.5">
      <c r="A150" s="42" t="s">
        <v>950</v>
      </c>
      <c r="B150" s="28">
        <v>-35.85</v>
      </c>
      <c r="C150" s="28">
        <v>-70.48</v>
      </c>
      <c r="D150" s="42">
        <v>0.9</v>
      </c>
      <c r="E150" s="42">
        <v>1.9</v>
      </c>
      <c r="F150" s="42" t="s">
        <v>951</v>
      </c>
      <c r="G150" s="42">
        <v>69.11</v>
      </c>
      <c r="H150" s="42">
        <v>0.5</v>
      </c>
      <c r="I150" s="42">
        <v>15.4</v>
      </c>
      <c r="J150" s="42"/>
      <c r="K150" s="19">
        <v>2.29</v>
      </c>
      <c r="L150" s="42"/>
      <c r="M150" s="42">
        <v>0.06</v>
      </c>
      <c r="N150" s="42">
        <v>0.5</v>
      </c>
      <c r="O150" s="42">
        <v>1.31</v>
      </c>
      <c r="P150" s="42">
        <v>4.83</v>
      </c>
      <c r="Q150" s="42">
        <v>3.58</v>
      </c>
      <c r="R150" s="42">
        <v>0.12</v>
      </c>
      <c r="S150" s="42">
        <v>2.11</v>
      </c>
      <c r="T150" s="42"/>
      <c r="U150" s="19">
        <v>99.81</v>
      </c>
      <c r="V150" s="42">
        <v>118</v>
      </c>
      <c r="W150" s="42">
        <v>737</v>
      </c>
      <c r="X150" s="42">
        <v>10</v>
      </c>
      <c r="Y150" s="42">
        <v>181</v>
      </c>
      <c r="Z150" s="42">
        <v>298</v>
      </c>
      <c r="AA150" s="42"/>
      <c r="AB150" s="42"/>
      <c r="AC150" s="42"/>
      <c r="AD150" s="42"/>
      <c r="AE150" s="42"/>
      <c r="AF150" s="42"/>
      <c r="AG150" s="42"/>
      <c r="AH150" s="42"/>
      <c r="AI150" s="42"/>
      <c r="AJ150" s="42"/>
      <c r="AK150" s="42"/>
      <c r="AL150" s="42"/>
      <c r="AM150" s="42"/>
      <c r="AN150" s="42"/>
      <c r="AO150" s="42">
        <v>36</v>
      </c>
      <c r="AP150" s="42"/>
      <c r="AQ150" s="42"/>
      <c r="AR150" s="42"/>
      <c r="AS150" s="42"/>
      <c r="AT150" s="42"/>
      <c r="AU150" s="42"/>
      <c r="AV150" s="42"/>
      <c r="AW150" s="42"/>
      <c r="AX150" s="42"/>
      <c r="AY150" s="42"/>
      <c r="AZ150" s="42"/>
      <c r="BA150" s="42"/>
      <c r="BB150" s="42"/>
      <c r="BC150" s="137">
        <v>5.027777777777777</v>
      </c>
      <c r="BD150" s="137">
        <v>0.60738255033557</v>
      </c>
      <c r="BE150" s="137">
        <v>2.4731543624161074</v>
      </c>
      <c r="BF150" s="138">
        <v>0.0335570469798658</v>
      </c>
      <c r="BG150" s="42">
        <v>0.277777777777778</v>
      </c>
      <c r="BH150" s="42"/>
      <c r="BI150" s="137"/>
      <c r="BJ150" s="42"/>
      <c r="BK150" s="137"/>
      <c r="BL150" s="139">
        <v>0.922253031997634</v>
      </c>
      <c r="BM150" s="139">
        <v>30.8</v>
      </c>
      <c r="BN150" s="137">
        <v>4.58</v>
      </c>
      <c r="BO150" s="137">
        <v>32.72882480603521</v>
      </c>
      <c r="BP150" s="42"/>
      <c r="BQ150" s="42"/>
      <c r="BR150" s="42"/>
      <c r="BS150" s="42"/>
      <c r="BT150" s="42"/>
      <c r="BU150" s="42"/>
      <c r="BV150" s="137"/>
      <c r="BW150" s="141"/>
      <c r="BX150" s="141"/>
      <c r="BY150" s="141"/>
      <c r="BZ150" s="141"/>
      <c r="CA150" s="141"/>
      <c r="CB150" s="141"/>
      <c r="CC150" s="141"/>
      <c r="CD150" s="141"/>
      <c r="CE150" s="141"/>
      <c r="CF150" s="141"/>
      <c r="CG150" s="141"/>
      <c r="CH150" s="140"/>
      <c r="CI150" s="141"/>
      <c r="CJ150" s="141"/>
      <c r="CK150" s="140">
        <v>1.2857142857142856</v>
      </c>
      <c r="CL150" s="141"/>
      <c r="CM150" s="140"/>
      <c r="CN150" s="42"/>
      <c r="CO150" s="42"/>
      <c r="CQ150" s="42"/>
      <c r="CR150" s="42"/>
      <c r="CS150" s="42"/>
      <c r="CT150" s="42"/>
      <c r="CU150" s="42"/>
      <c r="CV150" s="42"/>
      <c r="CW150" s="42"/>
      <c r="CX150" s="42"/>
      <c r="CY150" s="42"/>
    </row>
    <row r="151" spans="1:103" ht="13.5">
      <c r="A151" s="42" t="s">
        <v>952</v>
      </c>
      <c r="B151" s="28">
        <v>-35.91</v>
      </c>
      <c r="C151" s="28">
        <v>-70.84</v>
      </c>
      <c r="D151" s="42">
        <v>6.1</v>
      </c>
      <c r="E151" s="42">
        <v>6.5</v>
      </c>
      <c r="F151" s="42" t="s">
        <v>953</v>
      </c>
      <c r="G151" s="42">
        <v>68.1</v>
      </c>
      <c r="H151" s="42">
        <v>0.44</v>
      </c>
      <c r="I151" s="42">
        <v>15.01</v>
      </c>
      <c r="J151" s="42"/>
      <c r="K151" s="19">
        <v>2.67254566723657</v>
      </c>
      <c r="L151" s="42"/>
      <c r="M151" s="42">
        <v>0.06</v>
      </c>
      <c r="N151" s="42">
        <v>0.97</v>
      </c>
      <c r="O151" s="42">
        <v>2.36</v>
      </c>
      <c r="P151" s="42">
        <v>4.18</v>
      </c>
      <c r="Q151" s="42">
        <v>4.33</v>
      </c>
      <c r="R151" s="42">
        <v>0.1</v>
      </c>
      <c r="S151" s="42"/>
      <c r="T151" s="42"/>
      <c r="U151" s="19">
        <v>98.22254566723656</v>
      </c>
      <c r="V151" s="42">
        <v>205</v>
      </c>
      <c r="W151" s="42">
        <v>554</v>
      </c>
      <c r="X151" s="42"/>
      <c r="Y151" s="42">
        <v>242</v>
      </c>
      <c r="Z151" s="42">
        <v>226</v>
      </c>
      <c r="AA151" s="42"/>
      <c r="AB151" s="42"/>
      <c r="AC151" s="42"/>
      <c r="AD151" s="42"/>
      <c r="AE151" s="42"/>
      <c r="AF151" s="42"/>
      <c r="AG151" s="42"/>
      <c r="AH151" s="42"/>
      <c r="AI151" s="42"/>
      <c r="AJ151" s="42"/>
      <c r="AK151" s="42"/>
      <c r="AL151" s="42"/>
      <c r="AM151" s="42"/>
      <c r="AN151" s="42"/>
      <c r="AO151" s="42">
        <v>22</v>
      </c>
      <c r="AP151" s="42"/>
      <c r="AQ151" s="42">
        <v>14</v>
      </c>
      <c r="AR151" s="42">
        <v>12</v>
      </c>
      <c r="AS151" s="42">
        <v>52</v>
      </c>
      <c r="AT151" s="42">
        <v>48</v>
      </c>
      <c r="AU151" s="42">
        <v>10</v>
      </c>
      <c r="AV151" s="42">
        <v>59</v>
      </c>
      <c r="AW151" s="42"/>
      <c r="AX151" s="42"/>
      <c r="AY151" s="42"/>
      <c r="AZ151" s="42"/>
      <c r="BA151" s="42"/>
      <c r="BB151" s="42"/>
      <c r="BC151" s="137">
        <v>11</v>
      </c>
      <c r="BD151" s="137">
        <v>1.070796460176991</v>
      </c>
      <c r="BE151" s="137">
        <v>2.4513274336283186</v>
      </c>
      <c r="BF151" s="139"/>
      <c r="BG151" s="42"/>
      <c r="BH151" s="42"/>
      <c r="BI151" s="137"/>
      <c r="BJ151" s="42">
        <v>2.1818181818181817</v>
      </c>
      <c r="BK151" s="137"/>
      <c r="BL151" s="139">
        <v>1.0562485012328622</v>
      </c>
      <c r="BM151" s="139">
        <v>34.113636363636346</v>
      </c>
      <c r="BN151" s="137">
        <v>2.7552017188005875</v>
      </c>
      <c r="BO151" s="137">
        <v>44.713153067754206</v>
      </c>
      <c r="BP151" s="42">
        <v>0.704308</v>
      </c>
      <c r="BQ151" s="42">
        <v>0.512759</v>
      </c>
      <c r="BR151" s="42">
        <v>2.36034004502006</v>
      </c>
      <c r="BS151" s="42"/>
      <c r="BT151" s="42"/>
      <c r="BU151" s="42"/>
      <c r="BV151" s="137"/>
      <c r="BW151" s="141"/>
      <c r="BX151" s="141"/>
      <c r="BY151" s="141"/>
      <c r="BZ151" s="141"/>
      <c r="CA151" s="141"/>
      <c r="CB151" s="141"/>
      <c r="CC151" s="141"/>
      <c r="CD151" s="141"/>
      <c r="CE151" s="141"/>
      <c r="CF151" s="141"/>
      <c r="CG151" s="141"/>
      <c r="CH151" s="141"/>
      <c r="CI151" s="141"/>
      <c r="CJ151" s="141"/>
      <c r="CK151" s="140">
        <v>0.785714285714286</v>
      </c>
      <c r="CL151" s="141"/>
      <c r="CM151" s="140"/>
      <c r="CN151" s="42"/>
      <c r="CO151" s="42"/>
      <c r="CQ151" s="42"/>
      <c r="CR151" s="42"/>
      <c r="CS151" s="42"/>
      <c r="CT151" s="42"/>
      <c r="CU151" s="42"/>
      <c r="CV151" s="42"/>
      <c r="CW151" s="42"/>
      <c r="CX151" s="42"/>
      <c r="CY151" s="42"/>
    </row>
    <row r="152" spans="1:103" ht="13.5">
      <c r="A152" s="42" t="s">
        <v>952</v>
      </c>
      <c r="B152" s="28">
        <v>-35.91</v>
      </c>
      <c r="C152" s="28">
        <v>-70.84</v>
      </c>
      <c r="D152" s="42">
        <v>6.1</v>
      </c>
      <c r="E152" s="42">
        <v>6.5</v>
      </c>
      <c r="F152" s="42" t="s">
        <v>954</v>
      </c>
      <c r="G152" s="42">
        <v>57.21</v>
      </c>
      <c r="H152" s="42">
        <v>0.85</v>
      </c>
      <c r="I152" s="42">
        <v>17.68</v>
      </c>
      <c r="J152" s="42"/>
      <c r="K152" s="19">
        <v>6.2269414199586075</v>
      </c>
      <c r="L152" s="42"/>
      <c r="M152" s="42">
        <v>0.1</v>
      </c>
      <c r="N152" s="42">
        <v>3.41</v>
      </c>
      <c r="O152" s="42">
        <v>6.24</v>
      </c>
      <c r="P152" s="42">
        <v>3.93</v>
      </c>
      <c r="Q152" s="42">
        <v>1.74</v>
      </c>
      <c r="R152" s="42">
        <v>0.24</v>
      </c>
      <c r="S152" s="42">
        <v>1.28</v>
      </c>
      <c r="T152" s="42"/>
      <c r="U152" s="19">
        <v>98.9069414199586</v>
      </c>
      <c r="V152" s="42">
        <v>136</v>
      </c>
      <c r="W152" s="42">
        <v>279</v>
      </c>
      <c r="X152" s="42">
        <v>4</v>
      </c>
      <c r="Y152" s="42">
        <v>599</v>
      </c>
      <c r="Z152" s="42">
        <v>127</v>
      </c>
      <c r="AA152" s="42"/>
      <c r="AB152" s="42"/>
      <c r="AC152" s="42"/>
      <c r="AD152" s="42"/>
      <c r="AE152" s="42"/>
      <c r="AF152" s="42"/>
      <c r="AG152" s="42"/>
      <c r="AH152" s="42"/>
      <c r="AI152" s="42"/>
      <c r="AJ152" s="42"/>
      <c r="AK152" s="42"/>
      <c r="AL152" s="42"/>
      <c r="AM152" s="42"/>
      <c r="AN152" s="42"/>
      <c r="AO152" s="42">
        <v>16</v>
      </c>
      <c r="AP152" s="42">
        <v>17</v>
      </c>
      <c r="AQ152" s="42">
        <v>21</v>
      </c>
      <c r="AR152" s="42">
        <v>45</v>
      </c>
      <c r="AS152" s="42">
        <v>49</v>
      </c>
      <c r="AT152" s="42">
        <v>153</v>
      </c>
      <c r="AU152" s="42">
        <v>17</v>
      </c>
      <c r="AV152" s="42">
        <v>62</v>
      </c>
      <c r="AW152" s="42">
        <v>6</v>
      </c>
      <c r="AX152" s="42"/>
      <c r="AY152" s="42">
        <v>11</v>
      </c>
      <c r="AZ152" s="42"/>
      <c r="BA152" s="42"/>
      <c r="BB152" s="42"/>
      <c r="BC152" s="137">
        <v>37.4375</v>
      </c>
      <c r="BD152" s="137">
        <v>4.716535433070866</v>
      </c>
      <c r="BE152" s="137">
        <v>2.196850393700786</v>
      </c>
      <c r="BF152" s="138">
        <v>0.031496062992126</v>
      </c>
      <c r="BG152" s="42">
        <v>0.25</v>
      </c>
      <c r="BH152" s="42">
        <v>0.0866141732283464</v>
      </c>
      <c r="BI152" s="137">
        <v>9</v>
      </c>
      <c r="BJ152" s="42">
        <v>9.5625</v>
      </c>
      <c r="BK152" s="137"/>
      <c r="BL152" s="139">
        <v>1.11391409121069</v>
      </c>
      <c r="BM152" s="139">
        <v>20.8</v>
      </c>
      <c r="BN152" s="137">
        <v>1.8260825278470993</v>
      </c>
      <c r="BO152" s="137">
        <v>54.95989349304609</v>
      </c>
      <c r="BP152" s="42"/>
      <c r="BQ152" s="42"/>
      <c r="BR152" s="42"/>
      <c r="BS152" s="42"/>
      <c r="BT152" s="42"/>
      <c r="BU152" s="42"/>
      <c r="BV152" s="137"/>
      <c r="BW152" s="141"/>
      <c r="BX152" s="141"/>
      <c r="BY152" s="141"/>
      <c r="BZ152" s="141"/>
      <c r="CA152" s="141"/>
      <c r="CB152" s="141"/>
      <c r="CC152" s="141"/>
      <c r="CD152" s="141"/>
      <c r="CE152" s="141"/>
      <c r="CF152" s="141"/>
      <c r="CG152" s="141"/>
      <c r="CH152" s="141"/>
      <c r="CI152" s="141"/>
      <c r="CJ152" s="141"/>
      <c r="CK152" s="140">
        <v>0.571428571428571</v>
      </c>
      <c r="CL152" s="141"/>
      <c r="CM152" s="140"/>
      <c r="CN152" s="42"/>
      <c r="CO152" s="42"/>
      <c r="CQ152" s="42"/>
      <c r="CR152" s="42"/>
      <c r="CS152" s="42"/>
      <c r="CT152" s="42"/>
      <c r="CU152" s="42"/>
      <c r="CV152" s="42"/>
      <c r="CW152" s="42"/>
      <c r="CX152" s="42"/>
      <c r="CY152" s="42"/>
    </row>
    <row r="153" spans="1:103" ht="13.5">
      <c r="A153" s="42" t="s">
        <v>952</v>
      </c>
      <c r="B153" s="28">
        <v>-35.91</v>
      </c>
      <c r="C153" s="28">
        <v>-70.84</v>
      </c>
      <c r="D153" s="42">
        <v>6.1</v>
      </c>
      <c r="E153" s="42">
        <v>6.5</v>
      </c>
      <c r="F153" s="42" t="s">
        <v>955</v>
      </c>
      <c r="G153" s="42">
        <v>63.25</v>
      </c>
      <c r="H153" s="42">
        <v>0.62</v>
      </c>
      <c r="I153" s="42">
        <v>17.28</v>
      </c>
      <c r="J153" s="42"/>
      <c r="K153" s="19">
        <v>3.76136056870332</v>
      </c>
      <c r="L153" s="42"/>
      <c r="M153" s="42">
        <v>0.07</v>
      </c>
      <c r="N153" s="42">
        <v>1.36</v>
      </c>
      <c r="O153" s="42">
        <v>3.82</v>
      </c>
      <c r="P153" s="42">
        <v>4.16</v>
      </c>
      <c r="Q153" s="42">
        <v>3.63</v>
      </c>
      <c r="R153" s="42">
        <v>0.14</v>
      </c>
      <c r="S153" s="42">
        <v>1.4</v>
      </c>
      <c r="T153" s="42"/>
      <c r="U153" s="19">
        <v>99.4913605687033</v>
      </c>
      <c r="V153" s="42">
        <v>145</v>
      </c>
      <c r="W153" s="42">
        <v>846</v>
      </c>
      <c r="X153" s="42">
        <v>8</v>
      </c>
      <c r="Y153" s="42">
        <v>404</v>
      </c>
      <c r="Z153" s="42">
        <v>377</v>
      </c>
      <c r="AA153" s="42"/>
      <c r="AB153" s="42"/>
      <c r="AC153" s="42"/>
      <c r="AD153" s="42"/>
      <c r="AE153" s="42"/>
      <c r="AF153" s="42"/>
      <c r="AG153" s="42"/>
      <c r="AH153" s="42"/>
      <c r="AI153" s="42"/>
      <c r="AJ153" s="42"/>
      <c r="AK153" s="42"/>
      <c r="AL153" s="42"/>
      <c r="AM153" s="42"/>
      <c r="AN153" s="42"/>
      <c r="AO153" s="42">
        <v>21</v>
      </c>
      <c r="AP153" s="42">
        <v>7</v>
      </c>
      <c r="AQ153" s="42">
        <v>10</v>
      </c>
      <c r="AR153" s="42">
        <v>28</v>
      </c>
      <c r="AS153" s="42">
        <v>35</v>
      </c>
      <c r="AT153" s="42">
        <v>56</v>
      </c>
      <c r="AU153" s="42">
        <v>43</v>
      </c>
      <c r="AV153" s="42">
        <v>71</v>
      </c>
      <c r="AW153" s="42">
        <v>35</v>
      </c>
      <c r="AX153" s="42"/>
      <c r="AY153" s="42">
        <v>18</v>
      </c>
      <c r="AZ153" s="42"/>
      <c r="BA153" s="42"/>
      <c r="BB153" s="42"/>
      <c r="BC153" s="137">
        <v>19.238095238095237</v>
      </c>
      <c r="BD153" s="137">
        <v>1.071618037135279</v>
      </c>
      <c r="BE153" s="137">
        <v>2.244031830238727</v>
      </c>
      <c r="BF153" s="138">
        <v>0.0212201591511936</v>
      </c>
      <c r="BG153" s="42">
        <v>0.380952380952381</v>
      </c>
      <c r="BH153" s="42">
        <v>0.0477453580901857</v>
      </c>
      <c r="BI153" s="137">
        <v>8</v>
      </c>
      <c r="BJ153" s="42">
        <v>2.666666666666666</v>
      </c>
      <c r="BK153" s="137"/>
      <c r="BL153" s="139">
        <v>1.0253592719224418</v>
      </c>
      <c r="BM153" s="139">
        <v>27.87096774193549</v>
      </c>
      <c r="BN153" s="137">
        <v>2.7657063005171474</v>
      </c>
      <c r="BO153" s="137">
        <v>44.619101074945426</v>
      </c>
      <c r="BP153" s="42"/>
      <c r="BQ153" s="42"/>
      <c r="BR153" s="42"/>
      <c r="BS153" s="42"/>
      <c r="BT153" s="42"/>
      <c r="BU153" s="42"/>
      <c r="BV153" s="137"/>
      <c r="BW153" s="141"/>
      <c r="BX153" s="141"/>
      <c r="BY153" s="141"/>
      <c r="BZ153" s="141"/>
      <c r="CA153" s="141"/>
      <c r="CB153" s="141"/>
      <c r="CC153" s="141"/>
      <c r="CD153" s="141"/>
      <c r="CE153" s="141"/>
      <c r="CF153" s="141"/>
      <c r="CG153" s="141"/>
      <c r="CH153" s="141"/>
      <c r="CI153" s="141"/>
      <c r="CJ153" s="141"/>
      <c r="CK153" s="140">
        <v>0.75</v>
      </c>
      <c r="CL153" s="141"/>
      <c r="CM153" s="140"/>
      <c r="CN153" s="42"/>
      <c r="CO153" s="42"/>
      <c r="CQ153" s="42"/>
      <c r="CR153" s="42"/>
      <c r="CS153" s="42"/>
      <c r="CT153" s="42"/>
      <c r="CU153" s="42"/>
      <c r="CV153" s="42"/>
      <c r="CW153" s="42"/>
      <c r="CX153" s="42"/>
      <c r="CY153" s="42"/>
    </row>
    <row r="154" spans="1:103" ht="13.5">
      <c r="A154" s="42" t="s">
        <v>952</v>
      </c>
      <c r="B154" s="28">
        <v>-35.91</v>
      </c>
      <c r="C154" s="28">
        <v>-70.84</v>
      </c>
      <c r="D154" s="42">
        <v>6.1</v>
      </c>
      <c r="E154" s="42">
        <v>6.5</v>
      </c>
      <c r="F154" s="42" t="s">
        <v>956</v>
      </c>
      <c r="G154" s="42">
        <v>76.33</v>
      </c>
      <c r="H154" s="42">
        <v>0.14</v>
      </c>
      <c r="I154" s="42">
        <v>12.61</v>
      </c>
      <c r="J154" s="42"/>
      <c r="K154" s="19">
        <v>1.0798164312066951</v>
      </c>
      <c r="L154" s="42"/>
      <c r="M154" s="42">
        <v>0.02</v>
      </c>
      <c r="N154" s="42">
        <v>0.12</v>
      </c>
      <c r="O154" s="42">
        <v>0.55</v>
      </c>
      <c r="P154" s="42">
        <v>3.36</v>
      </c>
      <c r="Q154" s="42">
        <v>5.36</v>
      </c>
      <c r="R154" s="42">
        <v>0.01</v>
      </c>
      <c r="S154" s="42">
        <v>0.26</v>
      </c>
      <c r="T154" s="42"/>
      <c r="U154" s="19">
        <v>99.8398164312067</v>
      </c>
      <c r="V154" s="42">
        <v>276</v>
      </c>
      <c r="W154" s="42">
        <v>127</v>
      </c>
      <c r="X154" s="42">
        <v>12</v>
      </c>
      <c r="Y154" s="42">
        <v>35</v>
      </c>
      <c r="Z154" s="42">
        <v>142</v>
      </c>
      <c r="AA154" s="42"/>
      <c r="AB154" s="42"/>
      <c r="AC154" s="42"/>
      <c r="AD154" s="42"/>
      <c r="AE154" s="42"/>
      <c r="AF154" s="42"/>
      <c r="AG154" s="42"/>
      <c r="AH154" s="42"/>
      <c r="AI154" s="42"/>
      <c r="AJ154" s="42"/>
      <c r="AK154" s="42"/>
      <c r="AL154" s="42"/>
      <c r="AM154" s="42"/>
      <c r="AN154" s="42"/>
      <c r="AO154" s="42">
        <v>34</v>
      </c>
      <c r="AP154" s="42"/>
      <c r="AQ154" s="42">
        <v>8</v>
      </c>
      <c r="AR154" s="42">
        <v>21</v>
      </c>
      <c r="AS154" s="42">
        <v>111</v>
      </c>
      <c r="AT154" s="42">
        <v>3</v>
      </c>
      <c r="AU154" s="42">
        <v>22</v>
      </c>
      <c r="AV154" s="42">
        <v>26</v>
      </c>
      <c r="AW154" s="42">
        <v>12</v>
      </c>
      <c r="AX154" s="42"/>
      <c r="AY154" s="42">
        <v>37</v>
      </c>
      <c r="AZ154" s="42">
        <v>8</v>
      </c>
      <c r="BA154" s="42"/>
      <c r="BB154" s="42"/>
      <c r="BC154" s="137">
        <v>1.029411764705882</v>
      </c>
      <c r="BD154" s="137">
        <v>0.246478873239437</v>
      </c>
      <c r="BE154" s="137">
        <v>0.894366197183099</v>
      </c>
      <c r="BF154" s="138">
        <v>0.0845070422535211</v>
      </c>
      <c r="BG154" s="42">
        <v>0.352941176470588</v>
      </c>
      <c r="BH154" s="42">
        <v>0.26056338028169</v>
      </c>
      <c r="BI154" s="137"/>
      <c r="BJ154" s="42">
        <v>0.088235294117647</v>
      </c>
      <c r="BK154" s="137"/>
      <c r="BL154" s="139">
        <v>0.977743179336341</v>
      </c>
      <c r="BM154" s="139">
        <v>90.07142857142854</v>
      </c>
      <c r="BN154" s="137">
        <v>8.998470260055791</v>
      </c>
      <c r="BO154" s="137">
        <v>19.847846202329055</v>
      </c>
      <c r="BP154" s="42"/>
      <c r="BQ154" s="42"/>
      <c r="BR154" s="42"/>
      <c r="BS154" s="42"/>
      <c r="BT154" s="42"/>
      <c r="BU154" s="42"/>
      <c r="BV154" s="137"/>
      <c r="BW154" s="141"/>
      <c r="BX154" s="141"/>
      <c r="BY154" s="141"/>
      <c r="BZ154" s="141"/>
      <c r="CA154" s="141"/>
      <c r="CB154" s="141"/>
      <c r="CC154" s="141"/>
      <c r="CD154" s="141"/>
      <c r="CE154" s="141"/>
      <c r="CF154" s="141"/>
      <c r="CG154" s="141"/>
      <c r="CH154" s="140"/>
      <c r="CI154" s="141"/>
      <c r="CJ154" s="141"/>
      <c r="CK154" s="140">
        <v>1.2142857142857142</v>
      </c>
      <c r="CL154" s="141"/>
      <c r="CM154" s="140"/>
      <c r="CN154" s="42"/>
      <c r="CO154" s="42"/>
      <c r="CQ154" s="42"/>
      <c r="CR154" s="42"/>
      <c r="CS154" s="42"/>
      <c r="CT154" s="42"/>
      <c r="CU154" s="42"/>
      <c r="CV154" s="42"/>
      <c r="CW154" s="42"/>
      <c r="CX154" s="42"/>
      <c r="CY154" s="42"/>
    </row>
    <row r="155" spans="1:103" ht="13.5">
      <c r="A155" s="42" t="s">
        <v>952</v>
      </c>
      <c r="B155" s="28">
        <v>-35.91</v>
      </c>
      <c r="C155" s="28">
        <v>-70.84</v>
      </c>
      <c r="D155" s="42">
        <v>6.1</v>
      </c>
      <c r="E155" s="42">
        <v>6.5</v>
      </c>
      <c r="F155" s="42" t="s">
        <v>957</v>
      </c>
      <c r="G155" s="42">
        <v>57.42</v>
      </c>
      <c r="H155" s="42">
        <v>0.74</v>
      </c>
      <c r="I155" s="42">
        <v>18.19</v>
      </c>
      <c r="J155" s="42"/>
      <c r="K155" s="19">
        <v>6.244938360478717</v>
      </c>
      <c r="L155" s="42"/>
      <c r="M155" s="42">
        <v>0.12</v>
      </c>
      <c r="N155" s="42">
        <v>3.4</v>
      </c>
      <c r="O155" s="42">
        <v>6.4</v>
      </c>
      <c r="P155" s="42">
        <v>3.81</v>
      </c>
      <c r="Q155" s="42">
        <v>1.67</v>
      </c>
      <c r="R155" s="42">
        <v>0.2</v>
      </c>
      <c r="S155" s="42">
        <v>0.39</v>
      </c>
      <c r="T155" s="42"/>
      <c r="U155" s="19">
        <v>98.58493836047873</v>
      </c>
      <c r="V155" s="42">
        <v>52</v>
      </c>
      <c r="W155" s="42">
        <v>413</v>
      </c>
      <c r="X155" s="42">
        <v>3</v>
      </c>
      <c r="Y155" s="42">
        <v>619</v>
      </c>
      <c r="Z155" s="42">
        <v>86</v>
      </c>
      <c r="AA155" s="42"/>
      <c r="AB155" s="42"/>
      <c r="AC155" s="42"/>
      <c r="AD155" s="42"/>
      <c r="AE155" s="42"/>
      <c r="AF155" s="42"/>
      <c r="AG155" s="42"/>
      <c r="AH155" s="42"/>
      <c r="AI155" s="42"/>
      <c r="AJ155" s="42"/>
      <c r="AK155" s="42"/>
      <c r="AL155" s="42"/>
      <c r="AM155" s="42"/>
      <c r="AN155" s="42"/>
      <c r="AO155" s="42">
        <v>14</v>
      </c>
      <c r="AP155" s="42">
        <v>11</v>
      </c>
      <c r="AQ155" s="42">
        <v>13</v>
      </c>
      <c r="AR155" s="42">
        <v>20</v>
      </c>
      <c r="AS155" s="42">
        <v>37</v>
      </c>
      <c r="AT155" s="42">
        <v>142</v>
      </c>
      <c r="AU155" s="42">
        <v>68</v>
      </c>
      <c r="AV155" s="42">
        <v>79</v>
      </c>
      <c r="AW155" s="42">
        <v>11</v>
      </c>
      <c r="AX155" s="42"/>
      <c r="AY155" s="42">
        <v>9</v>
      </c>
      <c r="AZ155" s="42"/>
      <c r="BA155" s="42"/>
      <c r="BB155" s="42"/>
      <c r="BC155" s="137">
        <v>44.21428571428572</v>
      </c>
      <c r="BD155" s="137">
        <v>7.197674418604651</v>
      </c>
      <c r="BE155" s="137">
        <v>4.802325581395348</v>
      </c>
      <c r="BF155" s="138">
        <v>0.0348837209302326</v>
      </c>
      <c r="BG155" s="42">
        <v>0.214285714285714</v>
      </c>
      <c r="BH155" s="42">
        <v>0.104651162790698</v>
      </c>
      <c r="BI155" s="137">
        <v>12.909090909090912</v>
      </c>
      <c r="BJ155" s="42">
        <v>10.142857142857139</v>
      </c>
      <c r="BK155" s="137"/>
      <c r="BL155" s="139">
        <v>1.08365732481423</v>
      </c>
      <c r="BM155" s="139">
        <v>24.58108108108108</v>
      </c>
      <c r="BN155" s="137">
        <v>1.8367465766113882</v>
      </c>
      <c r="BO155" s="137">
        <v>54.815713102257824</v>
      </c>
      <c r="BP155" s="42"/>
      <c r="BQ155" s="42"/>
      <c r="BR155" s="42"/>
      <c r="BS155" s="42"/>
      <c r="BT155" s="42"/>
      <c r="BU155" s="42"/>
      <c r="BV155" s="137"/>
      <c r="BW155" s="141"/>
      <c r="BX155" s="141"/>
      <c r="BY155" s="141"/>
      <c r="BZ155" s="141"/>
      <c r="CA155" s="141"/>
      <c r="CB155" s="141"/>
      <c r="CC155" s="141"/>
      <c r="CD155" s="141"/>
      <c r="CE155" s="141"/>
      <c r="CF155" s="141"/>
      <c r="CG155" s="141"/>
      <c r="CH155" s="141"/>
      <c r="CI155" s="141"/>
      <c r="CJ155" s="141"/>
      <c r="CK155" s="140">
        <v>0.5</v>
      </c>
      <c r="CL155" s="141"/>
      <c r="CM155" s="140"/>
      <c r="CN155" s="42"/>
      <c r="CO155" s="42"/>
      <c r="CQ155" s="42"/>
      <c r="CR155" s="42"/>
      <c r="CS155" s="42"/>
      <c r="CT155" s="42"/>
      <c r="CU155" s="42"/>
      <c r="CV155" s="42"/>
      <c r="CW155" s="42"/>
      <c r="CX155" s="42"/>
      <c r="CY155" s="42"/>
    </row>
    <row r="156" spans="1:103" ht="13.5">
      <c r="A156" s="42" t="s">
        <v>952</v>
      </c>
      <c r="B156" s="28">
        <v>-35.91</v>
      </c>
      <c r="C156" s="28">
        <v>-70.84</v>
      </c>
      <c r="D156" s="42">
        <v>6.1</v>
      </c>
      <c r="E156" s="42">
        <v>6.5</v>
      </c>
      <c r="F156" s="42" t="s">
        <v>958</v>
      </c>
      <c r="G156" s="42">
        <v>62.64</v>
      </c>
      <c r="H156" s="42">
        <v>0.64</v>
      </c>
      <c r="I156" s="42">
        <v>16.07</v>
      </c>
      <c r="J156" s="42"/>
      <c r="K156" s="19">
        <v>6.09196436605777</v>
      </c>
      <c r="L156" s="42"/>
      <c r="M156" s="42">
        <v>0.05</v>
      </c>
      <c r="N156" s="42">
        <v>2.92</v>
      </c>
      <c r="O156" s="42">
        <v>3.81</v>
      </c>
      <c r="P156" s="42">
        <v>3.84</v>
      </c>
      <c r="Q156" s="42">
        <v>1.95</v>
      </c>
      <c r="R156" s="42">
        <v>0.16</v>
      </c>
      <c r="S156" s="42">
        <v>0.49</v>
      </c>
      <c r="T156" s="42"/>
      <c r="U156" s="19">
        <v>98.66196436605776</v>
      </c>
      <c r="V156" s="42">
        <v>231</v>
      </c>
      <c r="W156" s="42">
        <v>262</v>
      </c>
      <c r="X156" s="42">
        <v>6</v>
      </c>
      <c r="Y156" s="42">
        <v>570</v>
      </c>
      <c r="Z156" s="42">
        <v>168</v>
      </c>
      <c r="AA156" s="42"/>
      <c r="AB156" s="42"/>
      <c r="AC156" s="42"/>
      <c r="AD156" s="42"/>
      <c r="AE156" s="42"/>
      <c r="AF156" s="42"/>
      <c r="AG156" s="42"/>
      <c r="AH156" s="42"/>
      <c r="AI156" s="42"/>
      <c r="AJ156" s="42"/>
      <c r="AK156" s="42"/>
      <c r="AL156" s="42"/>
      <c r="AM156" s="42"/>
      <c r="AN156" s="42"/>
      <c r="AO156" s="42">
        <v>12</v>
      </c>
      <c r="AP156" s="42">
        <v>10</v>
      </c>
      <c r="AQ156" s="42">
        <v>41</v>
      </c>
      <c r="AR156" s="42">
        <v>110</v>
      </c>
      <c r="AS156" s="42">
        <v>41</v>
      </c>
      <c r="AT156" s="42">
        <v>121</v>
      </c>
      <c r="AU156" s="42">
        <v>18</v>
      </c>
      <c r="AV156" s="42">
        <v>46</v>
      </c>
      <c r="AW156" s="42">
        <v>8</v>
      </c>
      <c r="AX156" s="42"/>
      <c r="AY156" s="42">
        <v>17</v>
      </c>
      <c r="AZ156" s="42">
        <v>3</v>
      </c>
      <c r="BA156" s="42"/>
      <c r="BB156" s="42"/>
      <c r="BC156" s="137">
        <v>47.5</v>
      </c>
      <c r="BD156" s="137">
        <v>3.392857142857143</v>
      </c>
      <c r="BE156" s="137">
        <v>1.55952380952381</v>
      </c>
      <c r="BF156" s="138">
        <v>0.0357142857142857</v>
      </c>
      <c r="BG156" s="42">
        <v>0.5</v>
      </c>
      <c r="BH156" s="42">
        <v>0.101190476190476</v>
      </c>
      <c r="BI156" s="137">
        <v>12.1</v>
      </c>
      <c r="BJ156" s="42">
        <v>10.08333333333333</v>
      </c>
      <c r="BK156" s="137"/>
      <c r="BL156" s="139">
        <v>0.955513874323185</v>
      </c>
      <c r="BM156" s="139">
        <v>25.109375</v>
      </c>
      <c r="BN156" s="137">
        <v>2.08628916645814</v>
      </c>
      <c r="BO156" s="137">
        <v>51.64531498026209</v>
      </c>
      <c r="BP156" s="42"/>
      <c r="BQ156" s="42"/>
      <c r="BR156" s="42"/>
      <c r="BS156" s="42"/>
      <c r="BT156" s="42"/>
      <c r="BU156" s="42"/>
      <c r="BV156" s="137"/>
      <c r="BW156" s="141"/>
      <c r="BX156" s="141"/>
      <c r="BY156" s="141"/>
      <c r="BZ156" s="141"/>
      <c r="CA156" s="141"/>
      <c r="CB156" s="141"/>
      <c r="CC156" s="141"/>
      <c r="CD156" s="141"/>
      <c r="CE156" s="141"/>
      <c r="CF156" s="141"/>
      <c r="CG156" s="141"/>
      <c r="CH156" s="141"/>
      <c r="CI156" s="141"/>
      <c r="CJ156" s="141"/>
      <c r="CK156" s="140">
        <v>0.428571428571429</v>
      </c>
      <c r="CL156" s="141"/>
      <c r="CM156" s="140"/>
      <c r="CN156" s="42"/>
      <c r="CO156" s="42"/>
      <c r="CQ156" s="42"/>
      <c r="CR156" s="42"/>
      <c r="CS156" s="42"/>
      <c r="CT156" s="42"/>
      <c r="CU156" s="42"/>
      <c r="CV156" s="42"/>
      <c r="CW156" s="42"/>
      <c r="CX156" s="42"/>
      <c r="CY156" s="42"/>
    </row>
    <row r="157" spans="1:103" ht="13.5">
      <c r="A157" s="42" t="s">
        <v>952</v>
      </c>
      <c r="B157" s="28">
        <v>-35.91</v>
      </c>
      <c r="C157" s="28">
        <v>-70.84</v>
      </c>
      <c r="D157" s="42">
        <v>6.1</v>
      </c>
      <c r="E157" s="42">
        <v>6.5</v>
      </c>
      <c r="F157" s="42" t="s">
        <v>959</v>
      </c>
      <c r="G157" s="42">
        <v>67.05</v>
      </c>
      <c r="H157" s="42">
        <v>0.51</v>
      </c>
      <c r="I157" s="42">
        <v>15.58</v>
      </c>
      <c r="J157" s="42"/>
      <c r="K157" s="19">
        <v>3.320435525960587</v>
      </c>
      <c r="L157" s="42"/>
      <c r="M157" s="42">
        <v>0.06</v>
      </c>
      <c r="N157" s="42">
        <v>1.29</v>
      </c>
      <c r="O157" s="42">
        <v>3.07</v>
      </c>
      <c r="P157" s="42">
        <v>3.56</v>
      </c>
      <c r="Q157" s="42">
        <v>4.04</v>
      </c>
      <c r="R157" s="42">
        <v>0.12</v>
      </c>
      <c r="S157" s="42">
        <v>0.42</v>
      </c>
      <c r="T157" s="42"/>
      <c r="U157" s="19">
        <v>99.02043552596061</v>
      </c>
      <c r="V157" s="42">
        <v>170</v>
      </c>
      <c r="W157" s="42">
        <v>639</v>
      </c>
      <c r="X157" s="42">
        <v>8</v>
      </c>
      <c r="Y157" s="42">
        <v>329</v>
      </c>
      <c r="Z157" s="42">
        <v>208</v>
      </c>
      <c r="AA157" s="42"/>
      <c r="AB157" s="42"/>
      <c r="AC157" s="42"/>
      <c r="AD157" s="42"/>
      <c r="AE157" s="42"/>
      <c r="AF157" s="42"/>
      <c r="AG157" s="42"/>
      <c r="AH157" s="42"/>
      <c r="AI157" s="42"/>
      <c r="AJ157" s="42"/>
      <c r="AK157" s="42"/>
      <c r="AL157" s="42"/>
      <c r="AM157" s="42"/>
      <c r="AN157" s="42"/>
      <c r="AO157" s="42">
        <v>21</v>
      </c>
      <c r="AP157" s="42">
        <v>7</v>
      </c>
      <c r="AQ157" s="42">
        <v>16</v>
      </c>
      <c r="AR157" s="42">
        <v>50</v>
      </c>
      <c r="AS157" s="42">
        <v>63</v>
      </c>
      <c r="AT157" s="42">
        <v>61</v>
      </c>
      <c r="AU157" s="42">
        <v>37</v>
      </c>
      <c r="AV157" s="42">
        <v>33</v>
      </c>
      <c r="AW157" s="42">
        <v>11</v>
      </c>
      <c r="AX157" s="42"/>
      <c r="AY157" s="42">
        <v>24</v>
      </c>
      <c r="AZ157" s="42">
        <v>4</v>
      </c>
      <c r="BA157" s="42">
        <v>0.52</v>
      </c>
      <c r="BB157" s="42">
        <v>5.18</v>
      </c>
      <c r="BC157" s="137">
        <v>15.666666666666671</v>
      </c>
      <c r="BD157" s="137">
        <v>1.5817307692307692</v>
      </c>
      <c r="BE157" s="137">
        <v>3.0721153846153846</v>
      </c>
      <c r="BF157" s="138">
        <v>0.0384615384615385</v>
      </c>
      <c r="BG157" s="42">
        <v>0.380952380952381</v>
      </c>
      <c r="BH157" s="42">
        <v>0.115384615384615</v>
      </c>
      <c r="BI157" s="137">
        <v>8.714285714285714</v>
      </c>
      <c r="BJ157" s="42">
        <v>2.904761904761905</v>
      </c>
      <c r="BK157" s="137"/>
      <c r="BL157" s="139">
        <v>1.014847706184975</v>
      </c>
      <c r="BM157" s="139">
        <v>30.549019607843135</v>
      </c>
      <c r="BN157" s="137">
        <v>2.5739810278764237</v>
      </c>
      <c r="BO157" s="137">
        <v>46.40047773496712</v>
      </c>
      <c r="BP157" s="42">
        <v>0.70427</v>
      </c>
      <c r="BQ157" s="42"/>
      <c r="BR157" s="42"/>
      <c r="BS157" s="42"/>
      <c r="BT157" s="42"/>
      <c r="BU157" s="42"/>
      <c r="BV157" s="137"/>
      <c r="BW157" s="141"/>
      <c r="BX157" s="141"/>
      <c r="BY157" s="141"/>
      <c r="BZ157" s="141"/>
      <c r="CA157" s="141"/>
      <c r="CB157" s="141"/>
      <c r="CC157" s="141"/>
      <c r="CD157" s="141"/>
      <c r="CE157" s="141"/>
      <c r="CF157" s="141"/>
      <c r="CG157" s="141"/>
      <c r="CH157" s="141"/>
      <c r="CI157" s="141"/>
      <c r="CJ157" s="141"/>
      <c r="CK157" s="140">
        <v>0.75</v>
      </c>
      <c r="CL157" s="141"/>
      <c r="CM157" s="140"/>
      <c r="CN157" s="42"/>
      <c r="CO157" s="42"/>
      <c r="CQ157" s="42"/>
      <c r="CR157" s="42"/>
      <c r="CS157" s="42"/>
      <c r="CT157" s="42"/>
      <c r="CU157" s="42"/>
      <c r="CV157" s="42"/>
      <c r="CW157" s="42"/>
      <c r="CX157" s="42"/>
      <c r="CY157" s="42"/>
    </row>
    <row r="158" spans="1:103" ht="13.5">
      <c r="A158" s="42" t="s">
        <v>952</v>
      </c>
      <c r="B158" s="28">
        <v>-35.91</v>
      </c>
      <c r="C158" s="28">
        <v>-70.84</v>
      </c>
      <c r="D158" s="42">
        <v>6.1</v>
      </c>
      <c r="E158" s="42">
        <v>6.5</v>
      </c>
      <c r="F158" s="42" t="s">
        <v>960</v>
      </c>
      <c r="G158" s="42">
        <v>65.65</v>
      </c>
      <c r="H158" s="42">
        <v>0.53</v>
      </c>
      <c r="I158" s="42">
        <v>15.82</v>
      </c>
      <c r="J158" s="42"/>
      <c r="K158" s="19">
        <v>3.5633942229820934</v>
      </c>
      <c r="L158" s="42"/>
      <c r="M158" s="42">
        <v>0.06</v>
      </c>
      <c r="N158" s="42">
        <v>1.87</v>
      </c>
      <c r="O158" s="42">
        <v>3.79</v>
      </c>
      <c r="P158" s="42">
        <v>3.69</v>
      </c>
      <c r="Q158" s="42">
        <v>3.56</v>
      </c>
      <c r="R158" s="42">
        <v>0.12</v>
      </c>
      <c r="S158" s="42">
        <v>0.61</v>
      </c>
      <c r="T158" s="42"/>
      <c r="U158" s="19">
        <v>99.26339422298211</v>
      </c>
      <c r="V158" s="42">
        <v>161</v>
      </c>
      <c r="W158" s="42">
        <v>585</v>
      </c>
      <c r="X158" s="42">
        <v>7</v>
      </c>
      <c r="Y158" s="42">
        <v>406</v>
      </c>
      <c r="Z158" s="42">
        <v>149</v>
      </c>
      <c r="AA158" s="42">
        <v>27.2</v>
      </c>
      <c r="AB158" s="42">
        <v>50.4</v>
      </c>
      <c r="AC158" s="42"/>
      <c r="AD158" s="42">
        <v>21.7</v>
      </c>
      <c r="AE158" s="42">
        <v>3.79</v>
      </c>
      <c r="AF158" s="42">
        <v>0.76</v>
      </c>
      <c r="AG158" s="42"/>
      <c r="AH158" s="42">
        <v>0.41</v>
      </c>
      <c r="AI158" s="42"/>
      <c r="AJ158" s="42"/>
      <c r="AK158" s="42"/>
      <c r="AL158" s="42"/>
      <c r="AM158" s="42">
        <v>1.97</v>
      </c>
      <c r="AN158" s="42">
        <v>0.31</v>
      </c>
      <c r="AO158" s="42">
        <v>14</v>
      </c>
      <c r="AP158" s="42">
        <v>9.42</v>
      </c>
      <c r="AQ158" s="42">
        <v>17</v>
      </c>
      <c r="AR158" s="42">
        <v>41</v>
      </c>
      <c r="AS158" s="42">
        <v>57</v>
      </c>
      <c r="AT158" s="42">
        <v>77</v>
      </c>
      <c r="AU158" s="42">
        <v>45</v>
      </c>
      <c r="AV158" s="42">
        <v>42</v>
      </c>
      <c r="AW158" s="42">
        <v>9</v>
      </c>
      <c r="AX158" s="42"/>
      <c r="AY158" s="42">
        <v>20.8</v>
      </c>
      <c r="AZ158" s="42">
        <v>6.37</v>
      </c>
      <c r="BA158" s="42"/>
      <c r="BB158" s="42"/>
      <c r="BC158" s="137">
        <v>29</v>
      </c>
      <c r="BD158" s="137">
        <v>2.7248322147651</v>
      </c>
      <c r="BE158" s="137">
        <v>3.9261744966442946</v>
      </c>
      <c r="BF158" s="138">
        <v>0.0469798657718121</v>
      </c>
      <c r="BG158" s="42">
        <v>0.5</v>
      </c>
      <c r="BH158" s="42">
        <v>0.139597315436242</v>
      </c>
      <c r="BI158" s="137">
        <v>8.174097664543522</v>
      </c>
      <c r="BJ158" s="42">
        <v>5.5</v>
      </c>
      <c r="BK158" s="137">
        <v>1.0900555834071142</v>
      </c>
      <c r="BL158" s="139">
        <v>1.0628761528551938</v>
      </c>
      <c r="BM158" s="139">
        <v>29.84905660377358</v>
      </c>
      <c r="BN158" s="137">
        <v>1.9055584080118142</v>
      </c>
      <c r="BO158" s="137">
        <v>53.90324803847745</v>
      </c>
      <c r="BP158" s="42"/>
      <c r="BQ158" s="42"/>
      <c r="BR158" s="42"/>
      <c r="BS158" s="42"/>
      <c r="BT158" s="42"/>
      <c r="BU158" s="42"/>
      <c r="BV158" s="137"/>
      <c r="BW158" s="140">
        <v>10.88</v>
      </c>
      <c r="BX158" s="140">
        <v>6.72</v>
      </c>
      <c r="BY158" s="141"/>
      <c r="BZ158" s="140">
        <v>2.932432432432432</v>
      </c>
      <c r="CA158" s="140">
        <v>1.44106463878327</v>
      </c>
      <c r="CB158" s="140">
        <v>0.745098039215686</v>
      </c>
      <c r="CC158" s="141"/>
      <c r="CD158" s="140">
        <v>0.611940298507462</v>
      </c>
      <c r="CE158" s="141"/>
      <c r="CF158" s="141"/>
      <c r="CG158" s="141"/>
      <c r="CH158" s="141"/>
      <c r="CI158" s="140">
        <v>0.645901639344262</v>
      </c>
      <c r="CJ158" s="140">
        <v>0.681318681318681</v>
      </c>
      <c r="CK158" s="140">
        <v>0.5</v>
      </c>
      <c r="CL158" s="140">
        <v>0.704068688299021</v>
      </c>
      <c r="CM158" s="140">
        <v>1.0900555834071142</v>
      </c>
      <c r="CN158" s="42"/>
      <c r="CO158" s="42"/>
      <c r="CQ158" s="42"/>
      <c r="CR158" s="42"/>
      <c r="CS158" s="42"/>
      <c r="CT158" s="42"/>
      <c r="CU158" s="42"/>
      <c r="CV158" s="42"/>
      <c r="CW158" s="42"/>
      <c r="CX158" s="42"/>
      <c r="CY158" s="42"/>
    </row>
    <row r="159" spans="1:103" ht="13.5">
      <c r="A159" s="42" t="s">
        <v>952</v>
      </c>
      <c r="B159" s="28">
        <v>-35.91</v>
      </c>
      <c r="C159" s="28">
        <v>-70.84</v>
      </c>
      <c r="D159" s="42">
        <v>6.1</v>
      </c>
      <c r="E159" s="42">
        <v>6.5</v>
      </c>
      <c r="F159" s="42" t="s">
        <v>961</v>
      </c>
      <c r="G159" s="42">
        <v>67.78</v>
      </c>
      <c r="H159" s="42">
        <v>0.45</v>
      </c>
      <c r="I159" s="42">
        <v>15.08</v>
      </c>
      <c r="J159" s="42"/>
      <c r="K159" s="19">
        <v>3.095473769459192</v>
      </c>
      <c r="L159" s="42"/>
      <c r="M159" s="42">
        <v>0.05</v>
      </c>
      <c r="N159" s="42">
        <v>1.49</v>
      </c>
      <c r="O159" s="42">
        <v>3.12</v>
      </c>
      <c r="P159" s="42">
        <v>3.75</v>
      </c>
      <c r="Q159" s="42">
        <v>3.84</v>
      </c>
      <c r="R159" s="42">
        <v>0.1</v>
      </c>
      <c r="S159" s="42">
        <v>0.44</v>
      </c>
      <c r="T159" s="42"/>
      <c r="U159" s="19">
        <v>99.19547376945917</v>
      </c>
      <c r="V159" s="42">
        <v>194</v>
      </c>
      <c r="W159" s="42">
        <v>575</v>
      </c>
      <c r="X159" s="42">
        <v>8</v>
      </c>
      <c r="Y159" s="42">
        <v>325</v>
      </c>
      <c r="Z159" s="42">
        <v>169</v>
      </c>
      <c r="AA159" s="42"/>
      <c r="AB159" s="42"/>
      <c r="AC159" s="42"/>
      <c r="AD159" s="42"/>
      <c r="AE159" s="42"/>
      <c r="AF159" s="42"/>
      <c r="AG159" s="42"/>
      <c r="AH159" s="42"/>
      <c r="AI159" s="42"/>
      <c r="AJ159" s="42"/>
      <c r="AK159" s="42"/>
      <c r="AL159" s="42"/>
      <c r="AM159" s="42"/>
      <c r="AN159" s="42"/>
      <c r="AO159" s="42">
        <v>15</v>
      </c>
      <c r="AP159" s="42">
        <v>4</v>
      </c>
      <c r="AQ159" s="42">
        <v>14</v>
      </c>
      <c r="AR159" s="42">
        <v>47</v>
      </c>
      <c r="AS159" s="42">
        <v>82</v>
      </c>
      <c r="AT159" s="42">
        <v>69</v>
      </c>
      <c r="AU159" s="42">
        <v>50</v>
      </c>
      <c r="AV159" s="42">
        <v>29</v>
      </c>
      <c r="AW159" s="42">
        <v>12</v>
      </c>
      <c r="AX159" s="42"/>
      <c r="AY159" s="42">
        <v>24</v>
      </c>
      <c r="AZ159" s="42">
        <v>6</v>
      </c>
      <c r="BA159" s="42">
        <v>0.54</v>
      </c>
      <c r="BB159" s="42">
        <v>11</v>
      </c>
      <c r="BC159" s="137">
        <v>21.66666666666667</v>
      </c>
      <c r="BD159" s="137">
        <v>1.9230769230769234</v>
      </c>
      <c r="BE159" s="137">
        <v>3.402366863905325</v>
      </c>
      <c r="BF159" s="138">
        <v>0.0473372781065089</v>
      </c>
      <c r="BG159" s="42">
        <v>0.533333333333333</v>
      </c>
      <c r="BH159" s="42">
        <v>0.142011834319527</v>
      </c>
      <c r="BI159" s="137">
        <v>17.25</v>
      </c>
      <c r="BJ159" s="42">
        <v>4.6</v>
      </c>
      <c r="BK159" s="137"/>
      <c r="BL159" s="139">
        <v>1.06089626807852</v>
      </c>
      <c r="BM159" s="139">
        <v>33.511111111111106</v>
      </c>
      <c r="BN159" s="137">
        <v>2.0774991741336857</v>
      </c>
      <c r="BO159" s="137">
        <v>51.750746184677624</v>
      </c>
      <c r="BP159" s="42">
        <v>0.704204</v>
      </c>
      <c r="BQ159" s="42"/>
      <c r="BR159" s="42"/>
      <c r="BS159" s="42"/>
      <c r="BT159" s="42"/>
      <c r="BU159" s="42"/>
      <c r="BV159" s="137"/>
      <c r="BW159" s="141"/>
      <c r="BX159" s="141"/>
      <c r="BY159" s="141"/>
      <c r="BZ159" s="141"/>
      <c r="CA159" s="141"/>
      <c r="CB159" s="141"/>
      <c r="CC159" s="141"/>
      <c r="CD159" s="141"/>
      <c r="CE159" s="141"/>
      <c r="CF159" s="141"/>
      <c r="CG159" s="141"/>
      <c r="CH159" s="141"/>
      <c r="CI159" s="141"/>
      <c r="CJ159" s="141"/>
      <c r="CK159" s="140">
        <v>0.535714285714286</v>
      </c>
      <c r="CL159" s="141"/>
      <c r="CM159" s="140"/>
      <c r="CN159" s="42"/>
      <c r="CO159" s="42"/>
      <c r="CQ159" s="42"/>
      <c r="CR159" s="42"/>
      <c r="CS159" s="42"/>
      <c r="CT159" s="42"/>
      <c r="CU159" s="42"/>
      <c r="CV159" s="42"/>
      <c r="CW159" s="42"/>
      <c r="CX159" s="42"/>
      <c r="CY159" s="42"/>
    </row>
    <row r="160" spans="1:103" ht="13.5">
      <c r="A160" s="42" t="s">
        <v>952</v>
      </c>
      <c r="B160" s="28">
        <v>-35.91</v>
      </c>
      <c r="C160" s="28">
        <v>-70.84</v>
      </c>
      <c r="D160" s="42">
        <v>6.1</v>
      </c>
      <c r="E160" s="42">
        <v>6.5</v>
      </c>
      <c r="F160" s="42" t="s">
        <v>962</v>
      </c>
      <c r="G160" s="42">
        <v>62.45</v>
      </c>
      <c r="H160" s="42">
        <v>0.68</v>
      </c>
      <c r="I160" s="42">
        <v>17.43</v>
      </c>
      <c r="J160" s="42"/>
      <c r="K160" s="19">
        <v>3.923333033384325</v>
      </c>
      <c r="L160" s="42"/>
      <c r="M160" s="42">
        <v>0.07</v>
      </c>
      <c r="N160" s="42">
        <v>1.54</v>
      </c>
      <c r="O160" s="42">
        <v>3.94</v>
      </c>
      <c r="P160" s="42">
        <v>4.46</v>
      </c>
      <c r="Q160" s="42">
        <v>3.34</v>
      </c>
      <c r="R160" s="42">
        <v>0.17</v>
      </c>
      <c r="S160" s="42">
        <v>0.66</v>
      </c>
      <c r="T160" s="42"/>
      <c r="U160" s="19">
        <v>98.66333303338429</v>
      </c>
      <c r="V160" s="42">
        <v>143</v>
      </c>
      <c r="W160" s="42">
        <v>829</v>
      </c>
      <c r="X160" s="42">
        <v>8</v>
      </c>
      <c r="Y160" s="42">
        <v>405</v>
      </c>
      <c r="Z160" s="42">
        <v>383</v>
      </c>
      <c r="AA160" s="42">
        <v>24.9</v>
      </c>
      <c r="AB160" s="42">
        <v>52.3</v>
      </c>
      <c r="AC160" s="42"/>
      <c r="AD160" s="42">
        <v>24.8</v>
      </c>
      <c r="AE160" s="42">
        <v>5.27</v>
      </c>
      <c r="AF160" s="42">
        <v>1.29</v>
      </c>
      <c r="AG160" s="42"/>
      <c r="AH160" s="42">
        <v>0.72</v>
      </c>
      <c r="AI160" s="42"/>
      <c r="AJ160" s="42"/>
      <c r="AK160" s="42"/>
      <c r="AL160" s="42"/>
      <c r="AM160" s="42">
        <v>2.67</v>
      </c>
      <c r="AN160" s="42">
        <v>0.38</v>
      </c>
      <c r="AO160" s="42">
        <v>22</v>
      </c>
      <c r="AP160" s="42">
        <v>8.64</v>
      </c>
      <c r="AQ160" s="42">
        <v>12</v>
      </c>
      <c r="AR160" s="42">
        <v>33</v>
      </c>
      <c r="AS160" s="42">
        <v>48</v>
      </c>
      <c r="AT160" s="42">
        <v>53</v>
      </c>
      <c r="AU160" s="42">
        <v>28</v>
      </c>
      <c r="AV160" s="42">
        <v>44</v>
      </c>
      <c r="AW160" s="42">
        <v>12</v>
      </c>
      <c r="AX160" s="42"/>
      <c r="AY160" s="42">
        <v>13.2</v>
      </c>
      <c r="AZ160" s="42">
        <v>3.93</v>
      </c>
      <c r="BA160" s="42">
        <v>0.53</v>
      </c>
      <c r="BB160" s="42">
        <v>12.2</v>
      </c>
      <c r="BC160" s="137">
        <v>18.40909090909091</v>
      </c>
      <c r="BD160" s="137">
        <v>1.0574412532637079</v>
      </c>
      <c r="BE160" s="137">
        <v>2.1644908616187992</v>
      </c>
      <c r="BF160" s="138">
        <v>0.02088772845953</v>
      </c>
      <c r="BG160" s="42">
        <v>0.363636363636364</v>
      </c>
      <c r="BH160" s="42">
        <v>0.0344647519582245</v>
      </c>
      <c r="BI160" s="137">
        <v>6.134259259259258</v>
      </c>
      <c r="BJ160" s="42">
        <v>2.4090909090909087</v>
      </c>
      <c r="BK160" s="137">
        <v>0.902159798937074</v>
      </c>
      <c r="BL160" s="139">
        <v>1.0393579530384112</v>
      </c>
      <c r="BM160" s="139">
        <v>25.63235294117647</v>
      </c>
      <c r="BN160" s="137">
        <v>2.5476188528469645</v>
      </c>
      <c r="BO160" s="137">
        <v>46.65660152396815</v>
      </c>
      <c r="BP160" s="42"/>
      <c r="BQ160" s="42"/>
      <c r="BR160" s="42"/>
      <c r="BS160" s="42"/>
      <c r="BT160" s="42"/>
      <c r="BU160" s="42"/>
      <c r="BV160" s="137"/>
      <c r="BW160" s="140">
        <v>9.96</v>
      </c>
      <c r="BX160" s="140">
        <v>6.973333333333334</v>
      </c>
      <c r="BY160" s="141"/>
      <c r="BZ160" s="140">
        <v>3.3513513513513513</v>
      </c>
      <c r="CA160" s="140">
        <v>2.0038022813688205</v>
      </c>
      <c r="CB160" s="140">
        <v>1.264705882352941</v>
      </c>
      <c r="CC160" s="141"/>
      <c r="CD160" s="140">
        <v>1.074626865671642</v>
      </c>
      <c r="CE160" s="141"/>
      <c r="CF160" s="141"/>
      <c r="CG160" s="141"/>
      <c r="CH160" s="140"/>
      <c r="CI160" s="140">
        <v>0.875409836065574</v>
      </c>
      <c r="CJ160" s="140">
        <v>0.835164835164835</v>
      </c>
      <c r="CK160" s="140">
        <v>0.785714285714286</v>
      </c>
      <c r="CL160" s="140">
        <v>0.789759561692455</v>
      </c>
      <c r="CM160" s="140">
        <v>0.902159798937074</v>
      </c>
      <c r="CN160" s="42"/>
      <c r="CO160" s="42"/>
      <c r="CQ160" s="42"/>
      <c r="CR160" s="42"/>
      <c r="CS160" s="42"/>
      <c r="CT160" s="42"/>
      <c r="CU160" s="42"/>
      <c r="CV160" s="42"/>
      <c r="CW160" s="42"/>
      <c r="CX160" s="42"/>
      <c r="CY160" s="42"/>
    </row>
    <row r="161" spans="1:103" ht="13.5">
      <c r="A161" s="42" t="s">
        <v>952</v>
      </c>
      <c r="B161" s="28">
        <v>-35.91</v>
      </c>
      <c r="C161" s="28">
        <v>-70.84</v>
      </c>
      <c r="D161" s="42">
        <v>6.1</v>
      </c>
      <c r="E161" s="42">
        <v>6.5</v>
      </c>
      <c r="F161" s="42" t="s">
        <v>963</v>
      </c>
      <c r="G161" s="42">
        <v>62.66</v>
      </c>
      <c r="H161" s="42">
        <v>0.73</v>
      </c>
      <c r="I161" s="42">
        <v>17.96</v>
      </c>
      <c r="J161" s="42"/>
      <c r="K161" s="19">
        <v>4.04031314676505</v>
      </c>
      <c r="L161" s="42"/>
      <c r="M161" s="42">
        <v>0.07</v>
      </c>
      <c r="N161" s="42">
        <v>1.47</v>
      </c>
      <c r="O161" s="42">
        <v>3.89</v>
      </c>
      <c r="P161" s="42">
        <v>4.61</v>
      </c>
      <c r="Q161" s="42">
        <v>3.41</v>
      </c>
      <c r="R161" s="42">
        <v>0.17</v>
      </c>
      <c r="S161" s="42">
        <v>0.5</v>
      </c>
      <c r="T161" s="42"/>
      <c r="U161" s="19">
        <v>99.51031314676503</v>
      </c>
      <c r="V161" s="42">
        <v>139</v>
      </c>
      <c r="W161" s="42">
        <v>886</v>
      </c>
      <c r="X161" s="42">
        <v>8</v>
      </c>
      <c r="Y161" s="42">
        <v>426</v>
      </c>
      <c r="Z161" s="42">
        <v>426</v>
      </c>
      <c r="AA161" s="42">
        <v>24.3</v>
      </c>
      <c r="AB161" s="42">
        <v>50</v>
      </c>
      <c r="AC161" s="42"/>
      <c r="AD161" s="42">
        <v>26</v>
      </c>
      <c r="AE161" s="42">
        <v>5.12</v>
      </c>
      <c r="AF161" s="42">
        <v>1.43</v>
      </c>
      <c r="AG161" s="42"/>
      <c r="AH161" s="42">
        <v>0.67</v>
      </c>
      <c r="AI161" s="42"/>
      <c r="AJ161" s="42"/>
      <c r="AK161" s="42"/>
      <c r="AL161" s="42"/>
      <c r="AM161" s="42">
        <v>2.55</v>
      </c>
      <c r="AN161" s="42">
        <v>0.37</v>
      </c>
      <c r="AO161" s="42">
        <v>21</v>
      </c>
      <c r="AP161" s="42">
        <v>7.86</v>
      </c>
      <c r="AQ161" s="42">
        <v>9</v>
      </c>
      <c r="AR161" s="42">
        <v>80</v>
      </c>
      <c r="AS161" s="42">
        <v>27</v>
      </c>
      <c r="AT161" s="42">
        <v>54</v>
      </c>
      <c r="AU161" s="42">
        <v>11</v>
      </c>
      <c r="AV161" s="42">
        <v>51</v>
      </c>
      <c r="AW161" s="42">
        <v>18</v>
      </c>
      <c r="AX161" s="42"/>
      <c r="AY161" s="42">
        <v>13.3</v>
      </c>
      <c r="AZ161" s="42">
        <v>3.35</v>
      </c>
      <c r="BA161" s="42"/>
      <c r="BB161" s="42"/>
      <c r="BC161" s="137">
        <v>20.285714285714274</v>
      </c>
      <c r="BD161" s="137"/>
      <c r="BE161" s="137">
        <v>2.07981220657277</v>
      </c>
      <c r="BF161" s="138">
        <v>0.0187793427230047</v>
      </c>
      <c r="BG161" s="42">
        <v>0.380952380952381</v>
      </c>
      <c r="BH161" s="42">
        <v>0.0312206572769953</v>
      </c>
      <c r="BI161" s="137">
        <v>6.870229007633588</v>
      </c>
      <c r="BJ161" s="42">
        <v>2.571428571428572</v>
      </c>
      <c r="BK161" s="137">
        <v>1.102075282228451</v>
      </c>
      <c r="BL161" s="139">
        <v>1.0215832179726287</v>
      </c>
      <c r="BM161" s="139">
        <v>24.6027397260274</v>
      </c>
      <c r="BN161" s="137">
        <v>2.748512344738129</v>
      </c>
      <c r="BO161" s="137">
        <v>44.77325280189324</v>
      </c>
      <c r="BP161" s="42"/>
      <c r="BQ161" s="42"/>
      <c r="BR161" s="42"/>
      <c r="BS161" s="42"/>
      <c r="BT161" s="42"/>
      <c r="BU161" s="42"/>
      <c r="BV161" s="137"/>
      <c r="BW161" s="140">
        <v>9.72</v>
      </c>
      <c r="BX161" s="140">
        <v>6.666666666666667</v>
      </c>
      <c r="BY161" s="141"/>
      <c r="BZ161" s="140">
        <v>3.513513513513513</v>
      </c>
      <c r="CA161" s="140">
        <v>1.9467680608365023</v>
      </c>
      <c r="CB161" s="140">
        <v>1.401960784313725</v>
      </c>
      <c r="CC161" s="141"/>
      <c r="CD161" s="140">
        <v>1</v>
      </c>
      <c r="CE161" s="141"/>
      <c r="CF161" s="141"/>
      <c r="CG161" s="141"/>
      <c r="CH161" s="140"/>
      <c r="CI161" s="140">
        <v>0.836065573770492</v>
      </c>
      <c r="CJ161" s="140">
        <v>0.813186813186813</v>
      </c>
      <c r="CK161" s="140">
        <v>0.75</v>
      </c>
      <c r="CL161" s="140">
        <v>0.921407203174606</v>
      </c>
      <c r="CM161" s="140">
        <v>1.102075282228451</v>
      </c>
      <c r="CN161" s="42"/>
      <c r="CO161" s="42"/>
      <c r="CQ161" s="42"/>
      <c r="CR161" s="42"/>
      <c r="CS161" s="42"/>
      <c r="CT161" s="42"/>
      <c r="CU161" s="42"/>
      <c r="CV161" s="42"/>
      <c r="CW161" s="42"/>
      <c r="CX161" s="42"/>
      <c r="CY161" s="42"/>
    </row>
    <row r="162" spans="1:103" ht="13.5">
      <c r="A162" s="42" t="s">
        <v>952</v>
      </c>
      <c r="B162" s="28">
        <v>-35.91</v>
      </c>
      <c r="C162" s="28">
        <v>-70.84</v>
      </c>
      <c r="D162" s="42">
        <v>6.1</v>
      </c>
      <c r="E162" s="42">
        <v>6.5</v>
      </c>
      <c r="F162" s="42" t="s">
        <v>964</v>
      </c>
      <c r="G162" s="42">
        <v>72.69</v>
      </c>
      <c r="H162" s="42">
        <v>0.21</v>
      </c>
      <c r="I162" s="42">
        <v>14.16</v>
      </c>
      <c r="J162" s="42"/>
      <c r="K162" s="19">
        <v>1.7996940520111575</v>
      </c>
      <c r="L162" s="42"/>
      <c r="M162" s="42">
        <v>0.06</v>
      </c>
      <c r="N162" s="42">
        <v>0.24</v>
      </c>
      <c r="O162" s="42">
        <v>0.75</v>
      </c>
      <c r="P162" s="42">
        <v>3.88</v>
      </c>
      <c r="Q162" s="42">
        <v>5.05</v>
      </c>
      <c r="R162" s="42">
        <v>0.03</v>
      </c>
      <c r="S162" s="42">
        <v>0.34</v>
      </c>
      <c r="T162" s="42"/>
      <c r="U162" s="19">
        <v>99.20969405201114</v>
      </c>
      <c r="V162" s="42">
        <v>204</v>
      </c>
      <c r="W162" s="42">
        <v>559</v>
      </c>
      <c r="X162" s="42">
        <v>11</v>
      </c>
      <c r="Y162" s="42">
        <v>68</v>
      </c>
      <c r="Z162" s="42">
        <v>232</v>
      </c>
      <c r="AA162" s="42"/>
      <c r="AB162" s="42"/>
      <c r="AC162" s="42"/>
      <c r="AD162" s="42"/>
      <c r="AE162" s="42"/>
      <c r="AF162" s="42"/>
      <c r="AG162" s="42"/>
      <c r="AH162" s="42"/>
      <c r="AI162" s="42"/>
      <c r="AJ162" s="42"/>
      <c r="AK162" s="42"/>
      <c r="AL162" s="42"/>
      <c r="AM162" s="42"/>
      <c r="AN162" s="42"/>
      <c r="AO162" s="42">
        <v>29</v>
      </c>
      <c r="AP162" s="42">
        <v>6</v>
      </c>
      <c r="AQ162" s="42">
        <v>16</v>
      </c>
      <c r="AR162" s="42">
        <v>70</v>
      </c>
      <c r="AS162" s="42">
        <v>28</v>
      </c>
      <c r="AT162" s="42">
        <v>3</v>
      </c>
      <c r="AU162" s="42">
        <v>33</v>
      </c>
      <c r="AV162" s="42">
        <v>45</v>
      </c>
      <c r="AW162" s="42">
        <v>23</v>
      </c>
      <c r="AX162" s="42"/>
      <c r="AY162" s="42">
        <v>27</v>
      </c>
      <c r="AZ162" s="42">
        <v>5</v>
      </c>
      <c r="BA162" s="42"/>
      <c r="BB162" s="42"/>
      <c r="BC162" s="137">
        <v>2.3448275862068964</v>
      </c>
      <c r="BD162" s="137">
        <v>0.293103448275862</v>
      </c>
      <c r="BE162" s="137">
        <v>2.409482758620689</v>
      </c>
      <c r="BF162" s="138">
        <v>0.0474137931034483</v>
      </c>
      <c r="BG162" s="42">
        <v>0.379310344827586</v>
      </c>
      <c r="BH162" s="42">
        <v>0.116379310344828</v>
      </c>
      <c r="BI162" s="137">
        <v>0.5</v>
      </c>
      <c r="BJ162" s="42">
        <v>0.103448275862069</v>
      </c>
      <c r="BK162" s="137"/>
      <c r="BL162" s="139">
        <v>0.933112059664434</v>
      </c>
      <c r="BM162" s="139">
        <v>67.42857142857142</v>
      </c>
      <c r="BN162" s="137">
        <v>7.49872521671316</v>
      </c>
      <c r="BO162" s="137">
        <v>22.90806398140288</v>
      </c>
      <c r="BP162" s="42"/>
      <c r="BQ162" s="42"/>
      <c r="BR162" s="42"/>
      <c r="BS162" s="42"/>
      <c r="BT162" s="42"/>
      <c r="BU162" s="42"/>
      <c r="BV162" s="137"/>
      <c r="BW162" s="141"/>
      <c r="BX162" s="141"/>
      <c r="BY162" s="141"/>
      <c r="BZ162" s="141"/>
      <c r="CA162" s="141"/>
      <c r="CB162" s="141"/>
      <c r="CC162" s="141"/>
      <c r="CD162" s="141"/>
      <c r="CE162" s="141"/>
      <c r="CF162" s="141"/>
      <c r="CG162" s="141"/>
      <c r="CH162" s="140"/>
      <c r="CI162" s="141"/>
      <c r="CJ162" s="141"/>
      <c r="CK162" s="140">
        <v>1.0357142857142856</v>
      </c>
      <c r="CL162" s="141"/>
      <c r="CM162" s="140"/>
      <c r="CN162" s="42"/>
      <c r="CO162" s="42"/>
      <c r="CQ162" s="42"/>
      <c r="CR162" s="42"/>
      <c r="CS162" s="42"/>
      <c r="CT162" s="42"/>
      <c r="CU162" s="42"/>
      <c r="CV162" s="42"/>
      <c r="CW162" s="42"/>
      <c r="CX162" s="42"/>
      <c r="CY162" s="42"/>
    </row>
    <row r="163" spans="1:103" ht="13.5">
      <c r="A163" s="42" t="s">
        <v>952</v>
      </c>
      <c r="B163" s="28">
        <v>-35.91</v>
      </c>
      <c r="C163" s="28">
        <v>-70.84</v>
      </c>
      <c r="D163" s="42">
        <v>6.1</v>
      </c>
      <c r="E163" s="42">
        <v>6.5</v>
      </c>
      <c r="F163" s="42" t="s">
        <v>965</v>
      </c>
      <c r="G163" s="42">
        <v>56.16</v>
      </c>
      <c r="H163" s="42">
        <v>0.98</v>
      </c>
      <c r="I163" s="42">
        <v>17.3</v>
      </c>
      <c r="J163" s="42"/>
      <c r="K163" s="19">
        <v>6.622874111401061</v>
      </c>
      <c r="L163" s="42"/>
      <c r="M163" s="42">
        <v>0.12</v>
      </c>
      <c r="N163" s="42">
        <v>4.19</v>
      </c>
      <c r="O163" s="42">
        <v>6.72</v>
      </c>
      <c r="P163" s="42">
        <v>3.51</v>
      </c>
      <c r="Q163" s="42">
        <v>1.91</v>
      </c>
      <c r="R163" s="42">
        <v>0.26</v>
      </c>
      <c r="S163" s="42">
        <v>0.91</v>
      </c>
      <c r="T163" s="42"/>
      <c r="U163" s="19">
        <v>98.68287411140102</v>
      </c>
      <c r="V163" s="42">
        <v>72</v>
      </c>
      <c r="W163" s="42">
        <v>488</v>
      </c>
      <c r="X163" s="42">
        <v>5</v>
      </c>
      <c r="Y163" s="42">
        <v>538</v>
      </c>
      <c r="Z163" s="42">
        <v>157</v>
      </c>
      <c r="AA163" s="42"/>
      <c r="AB163" s="42"/>
      <c r="AC163" s="42"/>
      <c r="AD163" s="42"/>
      <c r="AE163" s="42"/>
      <c r="AF163" s="42"/>
      <c r="AG163" s="42"/>
      <c r="AH163" s="42"/>
      <c r="AI163" s="42"/>
      <c r="AJ163" s="42"/>
      <c r="AK163" s="42"/>
      <c r="AL163" s="42"/>
      <c r="AM163" s="42"/>
      <c r="AN163" s="42"/>
      <c r="AO163" s="42">
        <v>18</v>
      </c>
      <c r="AP163" s="42">
        <v>18</v>
      </c>
      <c r="AQ163" s="42">
        <v>38</v>
      </c>
      <c r="AR163" s="42">
        <v>69</v>
      </c>
      <c r="AS163" s="42">
        <v>49</v>
      </c>
      <c r="AT163" s="42">
        <v>162</v>
      </c>
      <c r="AU163" s="42">
        <v>55</v>
      </c>
      <c r="AV163" s="42">
        <v>67</v>
      </c>
      <c r="AW163" s="42">
        <v>12</v>
      </c>
      <c r="AX163" s="42"/>
      <c r="AY163" s="42">
        <v>10</v>
      </c>
      <c r="AZ163" s="42"/>
      <c r="BA163" s="42"/>
      <c r="BB163" s="42"/>
      <c r="BC163" s="137">
        <v>29.88888888888889</v>
      </c>
      <c r="BD163" s="137">
        <v>3.426751592356688</v>
      </c>
      <c r="BE163" s="137">
        <v>3.10828025477707</v>
      </c>
      <c r="BF163" s="138">
        <v>0.0318471337579618</v>
      </c>
      <c r="BG163" s="42">
        <v>0.277777777777778</v>
      </c>
      <c r="BH163" s="42">
        <v>0.0636942675159236</v>
      </c>
      <c r="BI163" s="137">
        <v>9</v>
      </c>
      <c r="BJ163" s="42">
        <v>9</v>
      </c>
      <c r="BK163" s="137"/>
      <c r="BL163" s="139">
        <v>1.1595258781099318</v>
      </c>
      <c r="BM163" s="139">
        <v>17.6530612244898</v>
      </c>
      <c r="BN163" s="137">
        <v>1.5806382127448828</v>
      </c>
      <c r="BO163" s="137">
        <v>58.50148854266201</v>
      </c>
      <c r="BP163" s="42"/>
      <c r="BQ163" s="42"/>
      <c r="BR163" s="42"/>
      <c r="BS163" s="42"/>
      <c r="BT163" s="42"/>
      <c r="BU163" s="42"/>
      <c r="BV163" s="137"/>
      <c r="BW163" s="141"/>
      <c r="BX163" s="141"/>
      <c r="BY163" s="141"/>
      <c r="BZ163" s="141"/>
      <c r="CA163" s="141"/>
      <c r="CB163" s="141"/>
      <c r="CC163" s="141"/>
      <c r="CD163" s="141"/>
      <c r="CE163" s="141"/>
      <c r="CF163" s="141"/>
      <c r="CG163" s="141"/>
      <c r="CH163" s="141"/>
      <c r="CI163" s="141"/>
      <c r="CJ163" s="141"/>
      <c r="CK163" s="140">
        <v>0.642857142857143</v>
      </c>
      <c r="CL163" s="141"/>
      <c r="CM163" s="140"/>
      <c r="CN163" s="42"/>
      <c r="CO163" s="42"/>
      <c r="CQ163" s="42"/>
      <c r="CR163" s="42"/>
      <c r="CS163" s="42"/>
      <c r="CT163" s="42"/>
      <c r="CU163" s="42"/>
      <c r="CV163" s="42"/>
      <c r="CW163" s="42"/>
      <c r="CX163" s="42"/>
      <c r="CY163" s="42"/>
    </row>
    <row r="164" spans="1:103" ht="13.5">
      <c r="A164" s="42" t="s">
        <v>952</v>
      </c>
      <c r="B164" s="28">
        <v>-35.91</v>
      </c>
      <c r="C164" s="28">
        <v>-70.84</v>
      </c>
      <c r="D164" s="42">
        <v>6.1</v>
      </c>
      <c r="E164" s="42">
        <v>6.5</v>
      </c>
      <c r="F164" s="42" t="s">
        <v>966</v>
      </c>
      <c r="G164" s="42">
        <v>69.18</v>
      </c>
      <c r="H164" s="42">
        <v>0.39</v>
      </c>
      <c r="I164" s="42">
        <v>14.93</v>
      </c>
      <c r="J164" s="42"/>
      <c r="K164" s="19">
        <v>2.573562494375956</v>
      </c>
      <c r="L164" s="42"/>
      <c r="M164" s="42">
        <v>0.04</v>
      </c>
      <c r="N164" s="42">
        <v>1.15</v>
      </c>
      <c r="O164" s="42">
        <v>2.66</v>
      </c>
      <c r="P164" s="42">
        <v>3.33</v>
      </c>
      <c r="Q164" s="42">
        <v>4.33</v>
      </c>
      <c r="R164" s="42">
        <v>0.09</v>
      </c>
      <c r="S164" s="42">
        <v>0.39</v>
      </c>
      <c r="T164" s="42"/>
      <c r="U164" s="19">
        <v>99.06356249437597</v>
      </c>
      <c r="V164" s="42">
        <v>192</v>
      </c>
      <c r="W164" s="42">
        <v>549</v>
      </c>
      <c r="X164" s="42">
        <v>8</v>
      </c>
      <c r="Y164" s="42">
        <v>293</v>
      </c>
      <c r="Z164" s="42">
        <v>147</v>
      </c>
      <c r="AA164" s="42">
        <v>20.5</v>
      </c>
      <c r="AB164" s="42">
        <v>43.8</v>
      </c>
      <c r="AC164" s="42"/>
      <c r="AD164" s="42">
        <v>17.7</v>
      </c>
      <c r="AE164" s="42">
        <v>3.98</v>
      </c>
      <c r="AF164" s="42">
        <v>0.62</v>
      </c>
      <c r="AG164" s="42"/>
      <c r="AH164" s="42">
        <v>0.69</v>
      </c>
      <c r="AI164" s="42"/>
      <c r="AJ164" s="42"/>
      <c r="AK164" s="42"/>
      <c r="AL164" s="42"/>
      <c r="AM164" s="42">
        <v>2.15</v>
      </c>
      <c r="AN164" s="42">
        <v>0.33</v>
      </c>
      <c r="AO164" s="42">
        <v>13</v>
      </c>
      <c r="AP164" s="42">
        <v>6.03</v>
      </c>
      <c r="AQ164" s="42">
        <v>16</v>
      </c>
      <c r="AR164" s="42">
        <v>51</v>
      </c>
      <c r="AS164" s="42">
        <v>97</v>
      </c>
      <c r="AT164" s="42">
        <v>49</v>
      </c>
      <c r="AU164" s="42">
        <v>10</v>
      </c>
      <c r="AV164" s="42">
        <v>26</v>
      </c>
      <c r="AW164" s="42">
        <v>12</v>
      </c>
      <c r="AX164" s="42"/>
      <c r="AY164" s="42">
        <v>36</v>
      </c>
      <c r="AZ164" s="42">
        <v>10.2</v>
      </c>
      <c r="BA164" s="42">
        <v>0.88</v>
      </c>
      <c r="BB164" s="42">
        <v>5.46</v>
      </c>
      <c r="BC164" s="137">
        <v>22.538461538461537</v>
      </c>
      <c r="BD164" s="137">
        <v>1.9931972789115653</v>
      </c>
      <c r="BE164" s="137">
        <v>3.73469387755102</v>
      </c>
      <c r="BF164" s="138">
        <v>0.054421768707483</v>
      </c>
      <c r="BG164" s="42">
        <v>0.615384615384615</v>
      </c>
      <c r="BH164" s="42">
        <v>0.244897959183673</v>
      </c>
      <c r="BI164" s="137">
        <v>8.12603648424544</v>
      </c>
      <c r="BJ164" s="42">
        <v>3.769230769230769</v>
      </c>
      <c r="BK164" s="137">
        <v>0.669894475775163</v>
      </c>
      <c r="BL164" s="139">
        <v>1.0047832636368892</v>
      </c>
      <c r="BM164" s="139">
        <v>38.28205128205128</v>
      </c>
      <c r="BN164" s="137">
        <v>2.237880429892136</v>
      </c>
      <c r="BO164" s="137">
        <v>49.89235409987664</v>
      </c>
      <c r="BP164" s="42">
        <v>0.704494</v>
      </c>
      <c r="BQ164" s="42"/>
      <c r="BR164" s="42"/>
      <c r="BS164" s="42"/>
      <c r="BT164" s="42"/>
      <c r="BU164" s="42"/>
      <c r="BV164" s="137"/>
      <c r="BW164" s="140">
        <v>8.2</v>
      </c>
      <c r="BX164" s="140">
        <v>5.84</v>
      </c>
      <c r="BY164" s="141"/>
      <c r="BZ164" s="140">
        <v>2.391891891891892</v>
      </c>
      <c r="CA164" s="140">
        <v>1.5133079847908752</v>
      </c>
      <c r="CB164" s="140">
        <v>0.607843137254902</v>
      </c>
      <c r="CC164" s="141"/>
      <c r="CD164" s="140">
        <v>1.029850746268657</v>
      </c>
      <c r="CE164" s="141"/>
      <c r="CF164" s="141"/>
      <c r="CG164" s="141"/>
      <c r="CH164" s="140"/>
      <c r="CI164" s="140">
        <v>0.704918032786885</v>
      </c>
      <c r="CJ164" s="140">
        <v>0.725274725274725</v>
      </c>
      <c r="CK164" s="140">
        <v>0.464285714285714</v>
      </c>
      <c r="CL164" s="140">
        <v>0.47222069603823</v>
      </c>
      <c r="CM164" s="140">
        <v>0.669894475775163</v>
      </c>
      <c r="CN164" s="42"/>
      <c r="CO164" s="42"/>
      <c r="CQ164" s="42"/>
      <c r="CR164" s="42"/>
      <c r="CS164" s="42"/>
      <c r="CT164" s="42"/>
      <c r="CU164" s="42"/>
      <c r="CV164" s="42"/>
      <c r="CW164" s="42"/>
      <c r="CX164" s="42"/>
      <c r="CY164" s="42"/>
    </row>
    <row r="165" spans="1:103" ht="13.5">
      <c r="A165" s="42" t="s">
        <v>952</v>
      </c>
      <c r="B165" s="28">
        <v>-35.91</v>
      </c>
      <c r="C165" s="28">
        <v>-70.84</v>
      </c>
      <c r="D165" s="42">
        <v>6.1</v>
      </c>
      <c r="E165" s="42">
        <v>6.5</v>
      </c>
      <c r="F165" s="42" t="s">
        <v>967</v>
      </c>
      <c r="G165" s="42">
        <v>62.37</v>
      </c>
      <c r="H165" s="42">
        <v>0.7</v>
      </c>
      <c r="I165" s="42">
        <v>18.17</v>
      </c>
      <c r="J165" s="42"/>
      <c r="K165" s="19">
        <v>3.9413299739044363</v>
      </c>
      <c r="L165" s="42"/>
      <c r="M165" s="42">
        <v>0.07</v>
      </c>
      <c r="N165" s="42">
        <v>1.35</v>
      </c>
      <c r="O165" s="42">
        <v>4.06</v>
      </c>
      <c r="P165" s="42">
        <v>4.58</v>
      </c>
      <c r="Q165" s="42">
        <v>3.32</v>
      </c>
      <c r="R165" s="42">
        <v>0.16</v>
      </c>
      <c r="S165" s="42">
        <v>0.64</v>
      </c>
      <c r="T165" s="42"/>
      <c r="U165" s="19">
        <v>99.36132997390442</v>
      </c>
      <c r="V165" s="42">
        <v>126</v>
      </c>
      <c r="W165" s="42">
        <v>931</v>
      </c>
      <c r="X165" s="42">
        <v>8</v>
      </c>
      <c r="Y165" s="42">
        <v>428</v>
      </c>
      <c r="Z165" s="42">
        <v>453</v>
      </c>
      <c r="AA165" s="42"/>
      <c r="AB165" s="42"/>
      <c r="AC165" s="42"/>
      <c r="AD165" s="42"/>
      <c r="AE165" s="42"/>
      <c r="AF165" s="42"/>
      <c r="AG165" s="42"/>
      <c r="AH165" s="42"/>
      <c r="AI165" s="42"/>
      <c r="AJ165" s="42"/>
      <c r="AK165" s="42"/>
      <c r="AL165" s="42"/>
      <c r="AM165" s="42"/>
      <c r="AN165" s="42"/>
      <c r="AO165" s="42">
        <v>22</v>
      </c>
      <c r="AP165" s="42">
        <v>11</v>
      </c>
      <c r="AQ165" s="42">
        <v>7</v>
      </c>
      <c r="AR165" s="42">
        <v>28</v>
      </c>
      <c r="AS165" s="42">
        <v>43</v>
      </c>
      <c r="AT165" s="42">
        <v>48</v>
      </c>
      <c r="AU165" s="42">
        <v>20</v>
      </c>
      <c r="AV165" s="42">
        <v>52</v>
      </c>
      <c r="AW165" s="42">
        <v>16</v>
      </c>
      <c r="AX165" s="42"/>
      <c r="AY165" s="42">
        <v>16</v>
      </c>
      <c r="AZ165" s="42"/>
      <c r="BA165" s="42"/>
      <c r="BB165" s="42"/>
      <c r="BC165" s="137">
        <v>19.45454545454545</v>
      </c>
      <c r="BD165" s="137">
        <v>0.944812362030905</v>
      </c>
      <c r="BE165" s="137">
        <v>2.055187637969095</v>
      </c>
      <c r="BF165" s="138">
        <v>0.0176600441501104</v>
      </c>
      <c r="BG165" s="42">
        <v>0.363636363636364</v>
      </c>
      <c r="BH165" s="42">
        <v>0.0353200883002207</v>
      </c>
      <c r="BI165" s="137">
        <v>4.363636363636362</v>
      </c>
      <c r="BJ165" s="42">
        <v>2.1818181818181817</v>
      </c>
      <c r="BK165" s="137"/>
      <c r="BL165" s="139">
        <v>1.018709479075026</v>
      </c>
      <c r="BM165" s="139">
        <v>25.957142857142856</v>
      </c>
      <c r="BN165" s="137">
        <v>2.9195036843736557</v>
      </c>
      <c r="BO165" s="137">
        <v>43.28603791884303</v>
      </c>
      <c r="BP165" s="42">
        <v>0.704201</v>
      </c>
      <c r="BQ165" s="42"/>
      <c r="BR165" s="42"/>
      <c r="BS165" s="42"/>
      <c r="BT165" s="42"/>
      <c r="BU165" s="42"/>
      <c r="BV165" s="137"/>
      <c r="BW165" s="141"/>
      <c r="BX165" s="141"/>
      <c r="BY165" s="141"/>
      <c r="BZ165" s="141"/>
      <c r="CA165" s="141"/>
      <c r="CB165" s="141"/>
      <c r="CC165" s="141"/>
      <c r="CD165" s="141"/>
      <c r="CE165" s="141"/>
      <c r="CF165" s="141"/>
      <c r="CG165" s="141"/>
      <c r="CH165" s="141"/>
      <c r="CI165" s="141"/>
      <c r="CJ165" s="141"/>
      <c r="CK165" s="140">
        <v>0.785714285714286</v>
      </c>
      <c r="CL165" s="141"/>
      <c r="CM165" s="140"/>
      <c r="CN165" s="42"/>
      <c r="CO165" s="42"/>
      <c r="CQ165" s="42"/>
      <c r="CR165" s="42"/>
      <c r="CS165" s="42"/>
      <c r="CT165" s="42"/>
      <c r="CU165" s="42"/>
      <c r="CV165" s="42"/>
      <c r="CW165" s="42"/>
      <c r="CX165" s="42"/>
      <c r="CY165" s="42"/>
    </row>
    <row r="166" spans="1:103" ht="13.5">
      <c r="A166" s="42" t="s">
        <v>952</v>
      </c>
      <c r="B166" s="28">
        <v>-35.91</v>
      </c>
      <c r="C166" s="28">
        <v>-70.84</v>
      </c>
      <c r="D166" s="42">
        <v>6.1</v>
      </c>
      <c r="E166" s="42">
        <v>6.5</v>
      </c>
      <c r="F166" s="42" t="s">
        <v>968</v>
      </c>
      <c r="G166" s="42">
        <v>71.72</v>
      </c>
      <c r="H166" s="42">
        <v>0.28</v>
      </c>
      <c r="I166" s="42">
        <v>14.71</v>
      </c>
      <c r="J166" s="42"/>
      <c r="K166" s="19">
        <v>1.700710879150544</v>
      </c>
      <c r="L166" s="42"/>
      <c r="M166" s="42">
        <v>0.03</v>
      </c>
      <c r="N166" s="42">
        <v>0.41</v>
      </c>
      <c r="O166" s="42">
        <v>1.63</v>
      </c>
      <c r="P166" s="42">
        <v>3.65</v>
      </c>
      <c r="Q166" s="42">
        <v>5.38</v>
      </c>
      <c r="R166" s="42">
        <v>0.04</v>
      </c>
      <c r="S166" s="42">
        <v>0.49</v>
      </c>
      <c r="T166" s="42"/>
      <c r="U166" s="19">
        <v>100.0407108791506</v>
      </c>
      <c r="V166" s="42">
        <v>213</v>
      </c>
      <c r="W166" s="42">
        <v>538</v>
      </c>
      <c r="X166" s="42">
        <v>8</v>
      </c>
      <c r="Y166" s="42">
        <v>175</v>
      </c>
      <c r="Z166" s="42">
        <v>216</v>
      </c>
      <c r="AA166" s="42">
        <v>26.5</v>
      </c>
      <c r="AB166" s="42">
        <v>58.1</v>
      </c>
      <c r="AC166" s="42"/>
      <c r="AD166" s="42">
        <v>24</v>
      </c>
      <c r="AE166" s="42">
        <v>4.96</v>
      </c>
      <c r="AF166" s="42">
        <v>0.73</v>
      </c>
      <c r="AG166" s="42"/>
      <c r="AH166" s="42">
        <v>0.81</v>
      </c>
      <c r="AI166" s="42"/>
      <c r="AJ166" s="42"/>
      <c r="AK166" s="42"/>
      <c r="AL166" s="42"/>
      <c r="AM166" s="42">
        <v>2.61</v>
      </c>
      <c r="AN166" s="42">
        <v>0.35</v>
      </c>
      <c r="AO166" s="42">
        <v>22</v>
      </c>
      <c r="AP166" s="42">
        <v>3.49</v>
      </c>
      <c r="AQ166" s="42">
        <v>6</v>
      </c>
      <c r="AR166" s="42">
        <v>18</v>
      </c>
      <c r="AS166" s="42">
        <v>60</v>
      </c>
      <c r="AT166" s="42">
        <v>15</v>
      </c>
      <c r="AU166" s="42">
        <v>8</v>
      </c>
      <c r="AV166" s="42">
        <v>25</v>
      </c>
      <c r="AW166" s="42">
        <v>17</v>
      </c>
      <c r="AX166" s="42"/>
      <c r="AY166" s="42">
        <v>27.5</v>
      </c>
      <c r="AZ166" s="42">
        <v>6.68</v>
      </c>
      <c r="BA166" s="42">
        <v>0.68</v>
      </c>
      <c r="BB166" s="42">
        <v>8.22</v>
      </c>
      <c r="BC166" s="137">
        <v>7.954545454545453</v>
      </c>
      <c r="BD166" s="137">
        <v>0.810185185185185</v>
      </c>
      <c r="BE166" s="137">
        <v>2.490740740740741</v>
      </c>
      <c r="BF166" s="138">
        <v>0.037037037037037</v>
      </c>
      <c r="BG166" s="42">
        <v>0.363636363636364</v>
      </c>
      <c r="BH166" s="42">
        <v>0.127314814814815</v>
      </c>
      <c r="BI166" s="137">
        <v>4.297994269340973</v>
      </c>
      <c r="BJ166" s="42">
        <v>0.681818181818182</v>
      </c>
      <c r="BK166" s="137">
        <v>0.535812647540214</v>
      </c>
      <c r="BL166" s="139">
        <v>1.0055531429720759</v>
      </c>
      <c r="BM166" s="139">
        <v>52.53571428571428</v>
      </c>
      <c r="BN166" s="137">
        <v>4.148075315001328</v>
      </c>
      <c r="BO166" s="137">
        <v>34.94583115091498</v>
      </c>
      <c r="BP166" s="42">
        <v>0.705863</v>
      </c>
      <c r="BQ166" s="42"/>
      <c r="BR166" s="42"/>
      <c r="BS166" s="42"/>
      <c r="BT166" s="42"/>
      <c r="BU166" s="42"/>
      <c r="BV166" s="137"/>
      <c r="BW166" s="140">
        <v>10.6</v>
      </c>
      <c r="BX166" s="140">
        <v>7.746666666666667</v>
      </c>
      <c r="BY166" s="141"/>
      <c r="BZ166" s="140">
        <v>3.243243243243243</v>
      </c>
      <c r="CA166" s="140">
        <v>1.885931558935361</v>
      </c>
      <c r="CB166" s="140">
        <v>0.715686274509804</v>
      </c>
      <c r="CC166" s="141"/>
      <c r="CD166" s="140">
        <v>1.2089552238805972</v>
      </c>
      <c r="CE166" s="141"/>
      <c r="CF166" s="141"/>
      <c r="CG166" s="141"/>
      <c r="CH166" s="140"/>
      <c r="CI166" s="140">
        <v>0.855737704918033</v>
      </c>
      <c r="CJ166" s="140">
        <v>0.769230769230769</v>
      </c>
      <c r="CK166" s="140">
        <v>0.785714285714286</v>
      </c>
      <c r="CL166" s="140">
        <v>0.458515085272117</v>
      </c>
      <c r="CM166" s="140">
        <v>0.535812647540214</v>
      </c>
      <c r="CN166" s="42"/>
      <c r="CO166" s="42"/>
      <c r="CQ166" s="42"/>
      <c r="CR166" s="42"/>
      <c r="CS166" s="42"/>
      <c r="CT166" s="42"/>
      <c r="CU166" s="42"/>
      <c r="CV166" s="42"/>
      <c r="CW166" s="42"/>
      <c r="CX166" s="42"/>
      <c r="CY166" s="42"/>
    </row>
    <row r="167" spans="1:103" ht="13.5">
      <c r="A167" s="42" t="s">
        <v>952</v>
      </c>
      <c r="B167" s="28">
        <v>-35.91</v>
      </c>
      <c r="C167" s="28">
        <v>-70.84</v>
      </c>
      <c r="D167" s="42">
        <v>6.1</v>
      </c>
      <c r="E167" s="42">
        <v>6.5</v>
      </c>
      <c r="F167" s="42" t="s">
        <v>969</v>
      </c>
      <c r="G167" s="42">
        <v>56.79</v>
      </c>
      <c r="H167" s="42">
        <v>0.88</v>
      </c>
      <c r="I167" s="42">
        <v>17.55</v>
      </c>
      <c r="J167" s="42"/>
      <c r="K167" s="19">
        <v>6.66786646270134</v>
      </c>
      <c r="L167" s="42"/>
      <c r="M167" s="42">
        <v>0.12</v>
      </c>
      <c r="N167" s="42">
        <v>3.99</v>
      </c>
      <c r="O167" s="42">
        <v>7.16</v>
      </c>
      <c r="P167" s="42">
        <v>3.46</v>
      </c>
      <c r="Q167" s="42">
        <v>1.8</v>
      </c>
      <c r="R167" s="42">
        <v>0.18</v>
      </c>
      <c r="S167" s="42">
        <v>0.2</v>
      </c>
      <c r="T167" s="42"/>
      <c r="U167" s="19">
        <v>98.79786646270134</v>
      </c>
      <c r="V167" s="42">
        <v>71</v>
      </c>
      <c r="W167" s="42">
        <v>395</v>
      </c>
      <c r="X167" s="42">
        <v>4</v>
      </c>
      <c r="Y167" s="42">
        <v>536</v>
      </c>
      <c r="Z167" s="42">
        <v>92</v>
      </c>
      <c r="AA167" s="42"/>
      <c r="AB167" s="42"/>
      <c r="AC167" s="42"/>
      <c r="AD167" s="42"/>
      <c r="AE167" s="42"/>
      <c r="AF167" s="42"/>
      <c r="AG167" s="42"/>
      <c r="AH167" s="42"/>
      <c r="AI167" s="42"/>
      <c r="AJ167" s="42"/>
      <c r="AK167" s="42"/>
      <c r="AL167" s="42"/>
      <c r="AM167" s="42"/>
      <c r="AN167" s="42"/>
      <c r="AO167" s="42">
        <v>17</v>
      </c>
      <c r="AP167" s="42">
        <v>17</v>
      </c>
      <c r="AQ167" s="42">
        <v>27</v>
      </c>
      <c r="AR167" s="42">
        <v>57</v>
      </c>
      <c r="AS167" s="42">
        <v>43</v>
      </c>
      <c r="AT167" s="42">
        <v>185</v>
      </c>
      <c r="AU167" s="42">
        <v>49</v>
      </c>
      <c r="AV167" s="42">
        <v>83</v>
      </c>
      <c r="AW167" s="42">
        <v>11</v>
      </c>
      <c r="AX167" s="42"/>
      <c r="AY167" s="42">
        <v>11</v>
      </c>
      <c r="AZ167" s="42"/>
      <c r="BA167" s="42"/>
      <c r="BB167" s="42"/>
      <c r="BC167" s="137">
        <v>31.52941176470588</v>
      </c>
      <c r="BD167" s="137">
        <v>5.8260869565217375</v>
      </c>
      <c r="BE167" s="137">
        <v>4.293478260869565</v>
      </c>
      <c r="BF167" s="138">
        <v>0.0434782608695652</v>
      </c>
      <c r="BG167" s="42">
        <v>0.235294117647059</v>
      </c>
      <c r="BH167" s="42">
        <v>0.119565217391304</v>
      </c>
      <c r="BI167" s="137">
        <v>10.88235294117647</v>
      </c>
      <c r="BJ167" s="42">
        <v>10.88235294117647</v>
      </c>
      <c r="BK167" s="137"/>
      <c r="BL167" s="139">
        <v>1.177120740950788</v>
      </c>
      <c r="BM167" s="139">
        <v>19.943181818181817</v>
      </c>
      <c r="BN167" s="137">
        <v>1.6711444768675041</v>
      </c>
      <c r="BO167" s="137">
        <v>57.14365450282429</v>
      </c>
      <c r="BP167" s="42">
        <v>0.704142</v>
      </c>
      <c r="BQ167" s="42"/>
      <c r="BR167" s="42"/>
      <c r="BS167" s="42"/>
      <c r="BT167" s="42"/>
      <c r="BU167" s="42"/>
      <c r="BV167" s="137"/>
      <c r="BW167" s="141"/>
      <c r="BX167" s="141"/>
      <c r="BY167" s="141"/>
      <c r="BZ167" s="141"/>
      <c r="CA167" s="141"/>
      <c r="CB167" s="141"/>
      <c r="CC167" s="141"/>
      <c r="CD167" s="141"/>
      <c r="CE167" s="141"/>
      <c r="CF167" s="141"/>
      <c r="CG167" s="141"/>
      <c r="CH167" s="141"/>
      <c r="CI167" s="141"/>
      <c r="CJ167" s="141"/>
      <c r="CK167" s="140">
        <v>0.607142857142857</v>
      </c>
      <c r="CL167" s="141"/>
      <c r="CM167" s="140"/>
      <c r="CN167" s="42"/>
      <c r="CO167" s="42"/>
      <c r="CQ167" s="42"/>
      <c r="CR167" s="42"/>
      <c r="CS167" s="42"/>
      <c r="CT167" s="42"/>
      <c r="CU167" s="42"/>
      <c r="CV167" s="42"/>
      <c r="CW167" s="42"/>
      <c r="CX167" s="42"/>
      <c r="CY167" s="42"/>
    </row>
    <row r="168" spans="1:103" ht="13.5">
      <c r="A168" s="42" t="s">
        <v>952</v>
      </c>
      <c r="B168" s="28">
        <v>-35.91</v>
      </c>
      <c r="C168" s="28">
        <v>-70.84</v>
      </c>
      <c r="D168" s="42">
        <v>6.1</v>
      </c>
      <c r="E168" s="42">
        <v>6.5</v>
      </c>
      <c r="F168" s="42" t="s">
        <v>970</v>
      </c>
      <c r="G168" s="42">
        <v>69.45</v>
      </c>
      <c r="H168" s="42">
        <v>0.44</v>
      </c>
      <c r="I168" s="42">
        <v>14.9</v>
      </c>
      <c r="J168" s="42"/>
      <c r="K168" s="19">
        <v>2.6545487267164583</v>
      </c>
      <c r="L168" s="42"/>
      <c r="M168" s="42">
        <v>0.04</v>
      </c>
      <c r="N168" s="42">
        <v>0.86</v>
      </c>
      <c r="O168" s="42">
        <v>2.36</v>
      </c>
      <c r="P168" s="42">
        <v>3.44</v>
      </c>
      <c r="Q168" s="42">
        <v>4.64</v>
      </c>
      <c r="R168" s="42">
        <v>0.09</v>
      </c>
      <c r="S168" s="42">
        <v>0.2</v>
      </c>
      <c r="T168" s="42"/>
      <c r="U168" s="19">
        <v>99.07454872671646</v>
      </c>
      <c r="V168" s="42">
        <v>168</v>
      </c>
      <c r="W168" s="42">
        <v>601</v>
      </c>
      <c r="X168" s="42">
        <v>8</v>
      </c>
      <c r="Y168" s="42">
        <v>234</v>
      </c>
      <c r="Z168" s="42">
        <v>239</v>
      </c>
      <c r="AA168" s="42"/>
      <c r="AB168" s="42"/>
      <c r="AC168" s="42"/>
      <c r="AD168" s="42"/>
      <c r="AE168" s="42"/>
      <c r="AF168" s="42"/>
      <c r="AG168" s="42"/>
      <c r="AH168" s="42"/>
      <c r="AI168" s="42"/>
      <c r="AJ168" s="42"/>
      <c r="AK168" s="42"/>
      <c r="AL168" s="42"/>
      <c r="AM168" s="42"/>
      <c r="AN168" s="42"/>
      <c r="AO168" s="42">
        <v>26</v>
      </c>
      <c r="AP168" s="42">
        <v>7</v>
      </c>
      <c r="AQ168" s="42">
        <v>9</v>
      </c>
      <c r="AR168" s="42">
        <v>39</v>
      </c>
      <c r="AS168" s="42">
        <v>48</v>
      </c>
      <c r="AT168" s="42">
        <v>38</v>
      </c>
      <c r="AU168" s="42">
        <v>32</v>
      </c>
      <c r="AV168" s="42">
        <v>48</v>
      </c>
      <c r="AW168" s="42">
        <v>10</v>
      </c>
      <c r="AX168" s="42"/>
      <c r="AY168" s="42">
        <v>28</v>
      </c>
      <c r="AZ168" s="42">
        <v>7</v>
      </c>
      <c r="BA168" s="42"/>
      <c r="BB168" s="42"/>
      <c r="BC168" s="137">
        <v>9</v>
      </c>
      <c r="BD168" s="137">
        <v>0.97907949790795</v>
      </c>
      <c r="BE168" s="137">
        <v>2.514644351464435</v>
      </c>
      <c r="BF168" s="138">
        <v>0.0334728033472803</v>
      </c>
      <c r="BG168" s="42">
        <v>0.307692307692308</v>
      </c>
      <c r="BH168" s="42">
        <v>0.117154811715481</v>
      </c>
      <c r="BI168" s="137">
        <v>5.428571428571429</v>
      </c>
      <c r="BJ168" s="42">
        <v>1.461538461538461</v>
      </c>
      <c r="BK168" s="137"/>
      <c r="BL168" s="139">
        <v>1.004864328408717</v>
      </c>
      <c r="BM168" s="139">
        <v>33.86363636363636</v>
      </c>
      <c r="BN168" s="137">
        <v>3.08668456594937</v>
      </c>
      <c r="BO168" s="137">
        <v>41.92448262315129</v>
      </c>
      <c r="BP168" s="42"/>
      <c r="BQ168" s="42"/>
      <c r="BR168" s="42"/>
      <c r="BS168" s="42"/>
      <c r="BT168" s="42"/>
      <c r="BU168" s="42"/>
      <c r="BV168" s="137"/>
      <c r="BW168" s="141"/>
      <c r="BX168" s="141"/>
      <c r="BY168" s="141"/>
      <c r="BZ168" s="141"/>
      <c r="CA168" s="141"/>
      <c r="CB168" s="141"/>
      <c r="CC168" s="141"/>
      <c r="CD168" s="141"/>
      <c r="CE168" s="141"/>
      <c r="CF168" s="141"/>
      <c r="CG168" s="141"/>
      <c r="CH168" s="141"/>
      <c r="CI168" s="141"/>
      <c r="CJ168" s="141"/>
      <c r="CK168" s="140">
        <v>0.928571428571429</v>
      </c>
      <c r="CL168" s="141"/>
      <c r="CM168" s="140"/>
      <c r="CN168" s="42"/>
      <c r="CO168" s="42"/>
      <c r="CQ168" s="42"/>
      <c r="CR168" s="42"/>
      <c r="CS168" s="42"/>
      <c r="CT168" s="42"/>
      <c r="CU168" s="42"/>
      <c r="CV168" s="42"/>
      <c r="CW168" s="42"/>
      <c r="CX168" s="42"/>
      <c r="CY168" s="42"/>
    </row>
    <row r="169" spans="1:103" ht="13.5">
      <c r="A169" s="42" t="s">
        <v>952</v>
      </c>
      <c r="B169" s="28">
        <v>-35.91</v>
      </c>
      <c r="C169" s="28">
        <v>-70.84</v>
      </c>
      <c r="D169" s="42">
        <v>6.1</v>
      </c>
      <c r="E169" s="42">
        <v>6.5</v>
      </c>
      <c r="F169" s="42" t="s">
        <v>971</v>
      </c>
      <c r="G169" s="42">
        <v>55.06</v>
      </c>
      <c r="H169" s="42">
        <v>0.92</v>
      </c>
      <c r="I169" s="42">
        <v>18.18</v>
      </c>
      <c r="J169" s="42"/>
      <c r="K169" s="19">
        <v>7.1537838567443535</v>
      </c>
      <c r="L169" s="42"/>
      <c r="M169" s="42">
        <v>0.14</v>
      </c>
      <c r="N169" s="42">
        <v>4.15</v>
      </c>
      <c r="O169" s="42">
        <v>7.74</v>
      </c>
      <c r="P169" s="42">
        <v>3.39</v>
      </c>
      <c r="Q169" s="42">
        <v>1.67</v>
      </c>
      <c r="R169" s="42">
        <v>0.19</v>
      </c>
      <c r="S169" s="42">
        <v>0.32</v>
      </c>
      <c r="T169" s="42"/>
      <c r="U169" s="19">
        <v>98.91378385674435</v>
      </c>
      <c r="V169" s="42">
        <v>69</v>
      </c>
      <c r="W169" s="42">
        <v>374</v>
      </c>
      <c r="X169" s="42">
        <v>3</v>
      </c>
      <c r="Y169" s="42">
        <v>553</v>
      </c>
      <c r="Z169" s="42">
        <v>100</v>
      </c>
      <c r="AA169" s="42"/>
      <c r="AB169" s="42"/>
      <c r="AC169" s="42"/>
      <c r="AD169" s="42"/>
      <c r="AE169" s="42"/>
      <c r="AF169" s="42"/>
      <c r="AG169" s="42"/>
      <c r="AH169" s="42"/>
      <c r="AI169" s="42"/>
      <c r="AJ169" s="42"/>
      <c r="AK169" s="42"/>
      <c r="AL169" s="42"/>
      <c r="AM169" s="42"/>
      <c r="AN169" s="42"/>
      <c r="AO169" s="42">
        <v>18</v>
      </c>
      <c r="AP169" s="42">
        <v>16</v>
      </c>
      <c r="AQ169" s="42">
        <v>27</v>
      </c>
      <c r="AR169" s="42">
        <v>64</v>
      </c>
      <c r="AS169" s="42">
        <v>47</v>
      </c>
      <c r="AT169" s="42">
        <v>199</v>
      </c>
      <c r="AU169" s="42">
        <v>67</v>
      </c>
      <c r="AV169" s="42">
        <v>87</v>
      </c>
      <c r="AW169" s="42">
        <v>13</v>
      </c>
      <c r="AX169" s="42"/>
      <c r="AY169" s="42">
        <v>8</v>
      </c>
      <c r="AZ169" s="42"/>
      <c r="BA169" s="42"/>
      <c r="BB169" s="42"/>
      <c r="BC169" s="137">
        <v>30.722222222222214</v>
      </c>
      <c r="BD169" s="137">
        <v>5.53</v>
      </c>
      <c r="BE169" s="137">
        <v>3.74</v>
      </c>
      <c r="BF169" s="138">
        <v>0.03</v>
      </c>
      <c r="BG169" s="42">
        <v>0.166666666666667</v>
      </c>
      <c r="BH169" s="42">
        <v>0.08</v>
      </c>
      <c r="BI169" s="137">
        <v>12.4375</v>
      </c>
      <c r="BJ169" s="42">
        <v>11.055555555555562</v>
      </c>
      <c r="BK169" s="137"/>
      <c r="BL169" s="139">
        <v>1.1802603547173771</v>
      </c>
      <c r="BM169" s="139">
        <v>19.760869565217387</v>
      </c>
      <c r="BN169" s="137">
        <v>1.7238033389745429</v>
      </c>
      <c r="BO169" s="137">
        <v>56.382250745574396</v>
      </c>
      <c r="BP169" s="42"/>
      <c r="BQ169" s="42"/>
      <c r="BR169" s="42"/>
      <c r="BS169" s="42"/>
      <c r="BT169" s="42"/>
      <c r="BU169" s="42"/>
      <c r="BV169" s="137"/>
      <c r="BW169" s="141"/>
      <c r="BX169" s="141"/>
      <c r="BY169" s="141"/>
      <c r="BZ169" s="141"/>
      <c r="CA169" s="141"/>
      <c r="CB169" s="141"/>
      <c r="CC169" s="141"/>
      <c r="CD169" s="141"/>
      <c r="CE169" s="141"/>
      <c r="CF169" s="141"/>
      <c r="CG169" s="141"/>
      <c r="CH169" s="141"/>
      <c r="CI169" s="141"/>
      <c r="CJ169" s="141"/>
      <c r="CK169" s="140">
        <v>0.642857142857143</v>
      </c>
      <c r="CL169" s="141"/>
      <c r="CM169" s="140"/>
      <c r="CN169" s="42"/>
      <c r="CO169" s="42"/>
      <c r="CQ169" s="42"/>
      <c r="CR169" s="42"/>
      <c r="CS169" s="42"/>
      <c r="CT169" s="42"/>
      <c r="CU169" s="42"/>
      <c r="CV169" s="42"/>
      <c r="CW169" s="42"/>
      <c r="CX169" s="42"/>
      <c r="CY169" s="42"/>
    </row>
    <row r="170" spans="1:103" ht="13.5">
      <c r="A170" s="42" t="s">
        <v>952</v>
      </c>
      <c r="B170" s="28">
        <v>-35.91</v>
      </c>
      <c r="C170" s="28">
        <v>-70.84</v>
      </c>
      <c r="D170" s="42">
        <v>6.1</v>
      </c>
      <c r="E170" s="42">
        <v>6.5</v>
      </c>
      <c r="F170" s="42" t="s">
        <v>972</v>
      </c>
      <c r="G170" s="42">
        <v>56.3</v>
      </c>
      <c r="H170" s="42">
        <v>0.97</v>
      </c>
      <c r="I170" s="42">
        <v>17.08</v>
      </c>
      <c r="J170" s="42"/>
      <c r="K170" s="19">
        <v>6.703860343741566</v>
      </c>
      <c r="L170" s="42"/>
      <c r="M170" s="42">
        <v>0.13</v>
      </c>
      <c r="N170" s="42">
        <v>4.03</v>
      </c>
      <c r="O170" s="42">
        <v>6.39</v>
      </c>
      <c r="P170" s="42">
        <v>3.7</v>
      </c>
      <c r="Q170" s="42">
        <v>2.34</v>
      </c>
      <c r="R170" s="42">
        <v>0.25</v>
      </c>
      <c r="S170" s="42">
        <v>0.68</v>
      </c>
      <c r="T170" s="42"/>
      <c r="U170" s="19">
        <v>98.57386034374156</v>
      </c>
      <c r="V170" s="42">
        <v>147</v>
      </c>
      <c r="W170" s="42">
        <v>433</v>
      </c>
      <c r="X170" s="42">
        <v>6</v>
      </c>
      <c r="Y170" s="42">
        <v>476</v>
      </c>
      <c r="Z170" s="42">
        <v>141</v>
      </c>
      <c r="AA170" s="42"/>
      <c r="AB170" s="42"/>
      <c r="AC170" s="42"/>
      <c r="AD170" s="42"/>
      <c r="AE170" s="42"/>
      <c r="AF170" s="42"/>
      <c r="AG170" s="42"/>
      <c r="AH170" s="42"/>
      <c r="AI170" s="42"/>
      <c r="AJ170" s="42"/>
      <c r="AK170" s="42"/>
      <c r="AL170" s="42"/>
      <c r="AM170" s="42"/>
      <c r="AN170" s="42"/>
      <c r="AO170" s="42">
        <v>21</v>
      </c>
      <c r="AP170" s="42">
        <v>17</v>
      </c>
      <c r="AQ170" s="42">
        <v>41</v>
      </c>
      <c r="AR170" s="42">
        <v>95</v>
      </c>
      <c r="AS170" s="42">
        <v>51</v>
      </c>
      <c r="AT170" s="42">
        <v>170</v>
      </c>
      <c r="AU170" s="42">
        <v>108</v>
      </c>
      <c r="AV170" s="42">
        <v>82</v>
      </c>
      <c r="AW170" s="42">
        <v>9</v>
      </c>
      <c r="AX170" s="42"/>
      <c r="AY170" s="42">
        <v>11</v>
      </c>
      <c r="AZ170" s="42"/>
      <c r="BA170" s="42"/>
      <c r="BB170" s="42"/>
      <c r="BC170" s="137">
        <v>22.66666666666667</v>
      </c>
      <c r="BD170" s="137">
        <v>3.3758865248226946</v>
      </c>
      <c r="BE170" s="137">
        <v>3.070921985815603</v>
      </c>
      <c r="BF170" s="138">
        <v>0.0425531914893617</v>
      </c>
      <c r="BG170" s="42">
        <v>0.285714285714286</v>
      </c>
      <c r="BH170" s="42">
        <v>0.0780141843971631</v>
      </c>
      <c r="BI170" s="137">
        <v>10</v>
      </c>
      <c r="BJ170" s="42">
        <v>8.095238095238095</v>
      </c>
      <c r="BK170" s="137"/>
      <c r="BL170" s="139">
        <v>1.1848838605795253</v>
      </c>
      <c r="BM170" s="139">
        <v>17.608247422680414</v>
      </c>
      <c r="BN170" s="137">
        <v>1.6634889190425721</v>
      </c>
      <c r="BO170" s="137">
        <v>57.25606308253523</v>
      </c>
      <c r="BP170" s="42">
        <v>0.704232</v>
      </c>
      <c r="BQ170" s="42"/>
      <c r="BR170" s="42"/>
      <c r="BS170" s="42"/>
      <c r="BT170" s="42"/>
      <c r="BU170" s="42"/>
      <c r="BV170" s="137"/>
      <c r="BW170" s="141"/>
      <c r="BX170" s="141"/>
      <c r="BY170" s="141"/>
      <c r="BZ170" s="141"/>
      <c r="CA170" s="141"/>
      <c r="CB170" s="141"/>
      <c r="CC170" s="141"/>
      <c r="CD170" s="141"/>
      <c r="CE170" s="141"/>
      <c r="CF170" s="141"/>
      <c r="CG170" s="141"/>
      <c r="CH170" s="141"/>
      <c r="CI170" s="141"/>
      <c r="CJ170" s="141"/>
      <c r="CK170" s="140">
        <v>0.75</v>
      </c>
      <c r="CL170" s="141"/>
      <c r="CM170" s="140"/>
      <c r="CN170" s="42"/>
      <c r="CO170" s="42"/>
      <c r="CQ170" s="42"/>
      <c r="CR170" s="42"/>
      <c r="CS170" s="42"/>
      <c r="CT170" s="42"/>
      <c r="CU170" s="42"/>
      <c r="CV170" s="42"/>
      <c r="CW170" s="42"/>
      <c r="CX170" s="42"/>
      <c r="CY170" s="42"/>
    </row>
    <row r="171" spans="1:103" ht="13.5">
      <c r="A171" s="42" t="s">
        <v>952</v>
      </c>
      <c r="B171" s="28">
        <v>-35.91</v>
      </c>
      <c r="C171" s="28">
        <v>-70.84</v>
      </c>
      <c r="D171" s="42">
        <v>6.1</v>
      </c>
      <c r="E171" s="42">
        <v>6.5</v>
      </c>
      <c r="F171" s="42" t="s">
        <v>973</v>
      </c>
      <c r="G171" s="42">
        <v>57.46</v>
      </c>
      <c r="H171" s="42">
        <v>0.86</v>
      </c>
      <c r="I171" s="42">
        <v>17.42</v>
      </c>
      <c r="J171" s="42"/>
      <c r="K171" s="19">
        <v>6.19994600917844</v>
      </c>
      <c r="L171" s="42"/>
      <c r="M171" s="42">
        <v>0.16</v>
      </c>
      <c r="N171" s="42">
        <v>3.58</v>
      </c>
      <c r="O171" s="42">
        <v>6.27</v>
      </c>
      <c r="P171" s="42">
        <v>4.05</v>
      </c>
      <c r="Q171" s="42">
        <v>1.86</v>
      </c>
      <c r="R171" s="42">
        <v>0.2</v>
      </c>
      <c r="S171" s="42">
        <v>0.56</v>
      </c>
      <c r="T171" s="42"/>
      <c r="U171" s="19">
        <v>98.61994600917843</v>
      </c>
      <c r="V171" s="42">
        <v>123</v>
      </c>
      <c r="W171" s="42">
        <v>595</v>
      </c>
      <c r="X171" s="42">
        <v>5</v>
      </c>
      <c r="Y171" s="42">
        <v>477</v>
      </c>
      <c r="Z171" s="42">
        <v>156</v>
      </c>
      <c r="AA171" s="42"/>
      <c r="AB171" s="42"/>
      <c r="AC171" s="42"/>
      <c r="AD171" s="42"/>
      <c r="AE171" s="42"/>
      <c r="AF171" s="42"/>
      <c r="AG171" s="42"/>
      <c r="AH171" s="42"/>
      <c r="AI171" s="42"/>
      <c r="AJ171" s="42"/>
      <c r="AK171" s="42"/>
      <c r="AL171" s="42"/>
      <c r="AM171" s="42"/>
      <c r="AN171" s="42"/>
      <c r="AO171" s="42">
        <v>19</v>
      </c>
      <c r="AP171" s="42">
        <v>20</v>
      </c>
      <c r="AQ171" s="42">
        <v>27</v>
      </c>
      <c r="AR171" s="42">
        <v>64</v>
      </c>
      <c r="AS171" s="42">
        <v>37</v>
      </c>
      <c r="AT171" s="42">
        <v>154</v>
      </c>
      <c r="AU171" s="42">
        <v>49</v>
      </c>
      <c r="AV171" s="42">
        <v>96</v>
      </c>
      <c r="AW171" s="42">
        <v>14</v>
      </c>
      <c r="AX171" s="42"/>
      <c r="AY171" s="42">
        <v>12</v>
      </c>
      <c r="AZ171" s="42"/>
      <c r="BA171" s="42"/>
      <c r="BB171" s="42"/>
      <c r="BC171" s="137">
        <v>25.105263157894743</v>
      </c>
      <c r="BD171" s="137">
        <v>3.0576923076923075</v>
      </c>
      <c r="BE171" s="137">
        <v>3.814102564102564</v>
      </c>
      <c r="BF171" s="138">
        <v>0.032051282051282</v>
      </c>
      <c r="BG171" s="42">
        <v>0.263157894736842</v>
      </c>
      <c r="BH171" s="42">
        <v>0.0769230769230769</v>
      </c>
      <c r="BI171" s="137">
        <v>7.7</v>
      </c>
      <c r="BJ171" s="42">
        <v>8.105263157894735</v>
      </c>
      <c r="BK171" s="137"/>
      <c r="BL171" s="139">
        <v>1.1524597603412323</v>
      </c>
      <c r="BM171" s="139">
        <v>20.25581395348837</v>
      </c>
      <c r="BN171" s="137">
        <v>1.7318284941839217</v>
      </c>
      <c r="BO171" s="137">
        <v>56.26799175323999</v>
      </c>
      <c r="BP171" s="42"/>
      <c r="BQ171" s="42"/>
      <c r="BR171" s="42"/>
      <c r="BS171" s="42"/>
      <c r="BT171" s="42"/>
      <c r="BU171" s="42"/>
      <c r="BV171" s="137"/>
      <c r="BW171" s="141"/>
      <c r="BX171" s="141"/>
      <c r="BY171" s="141"/>
      <c r="BZ171" s="141"/>
      <c r="CA171" s="141"/>
      <c r="CB171" s="141"/>
      <c r="CC171" s="141"/>
      <c r="CD171" s="141"/>
      <c r="CE171" s="141"/>
      <c r="CF171" s="141"/>
      <c r="CG171" s="141"/>
      <c r="CH171" s="141"/>
      <c r="CI171" s="141"/>
      <c r="CJ171" s="141"/>
      <c r="CK171" s="140">
        <v>0.678571428571429</v>
      </c>
      <c r="CL171" s="141"/>
      <c r="CM171" s="140"/>
      <c r="CN171" s="42"/>
      <c r="CO171" s="42"/>
      <c r="CQ171" s="42"/>
      <c r="CR171" s="42"/>
      <c r="CS171" s="42"/>
      <c r="CT171" s="42"/>
      <c r="CU171" s="42"/>
      <c r="CV171" s="42"/>
      <c r="CW171" s="42"/>
      <c r="CX171" s="42"/>
      <c r="CY171" s="42"/>
    </row>
    <row r="172" spans="1:103" ht="13.5">
      <c r="A172" s="42" t="s">
        <v>952</v>
      </c>
      <c r="B172" s="28">
        <v>-35.91</v>
      </c>
      <c r="C172" s="28">
        <v>-70.84</v>
      </c>
      <c r="D172" s="42">
        <v>6.1</v>
      </c>
      <c r="E172" s="42">
        <v>6.5</v>
      </c>
      <c r="F172" s="42" t="s">
        <v>974</v>
      </c>
      <c r="G172" s="42">
        <v>57.77</v>
      </c>
      <c r="H172" s="42">
        <v>0.84</v>
      </c>
      <c r="I172" s="42">
        <v>17.63</v>
      </c>
      <c r="J172" s="42"/>
      <c r="K172" s="19">
        <v>6.1099613065778815</v>
      </c>
      <c r="L172" s="42"/>
      <c r="M172" s="42">
        <v>0.14</v>
      </c>
      <c r="N172" s="42">
        <v>3.57</v>
      </c>
      <c r="O172" s="42">
        <v>6.28</v>
      </c>
      <c r="P172" s="42">
        <v>4.03</v>
      </c>
      <c r="Q172" s="42">
        <v>1.83</v>
      </c>
      <c r="R172" s="42">
        <v>0.21</v>
      </c>
      <c r="S172" s="42">
        <v>0.3</v>
      </c>
      <c r="T172" s="42"/>
      <c r="U172" s="19">
        <v>98.70996130657788</v>
      </c>
      <c r="V172" s="42">
        <v>144</v>
      </c>
      <c r="W172" s="42">
        <v>473</v>
      </c>
      <c r="X172" s="42">
        <v>4</v>
      </c>
      <c r="Y172" s="42">
        <v>511</v>
      </c>
      <c r="Z172" s="42">
        <v>143</v>
      </c>
      <c r="AA172" s="42">
        <v>17.6</v>
      </c>
      <c r="AB172" s="42">
        <v>37</v>
      </c>
      <c r="AC172" s="42"/>
      <c r="AD172" s="42">
        <v>16.6</v>
      </c>
      <c r="AE172" s="42">
        <v>4.29</v>
      </c>
      <c r="AF172" s="42">
        <v>1.12</v>
      </c>
      <c r="AG172" s="42"/>
      <c r="AH172" s="42">
        <v>0.55</v>
      </c>
      <c r="AI172" s="42"/>
      <c r="AJ172" s="42"/>
      <c r="AK172" s="42"/>
      <c r="AL172" s="42"/>
      <c r="AM172" s="42">
        <v>1.75</v>
      </c>
      <c r="AN172" s="42">
        <v>0.26</v>
      </c>
      <c r="AO172" s="42">
        <v>17</v>
      </c>
      <c r="AP172" s="42">
        <v>15</v>
      </c>
      <c r="AQ172" s="42">
        <v>29</v>
      </c>
      <c r="AR172" s="42">
        <v>72</v>
      </c>
      <c r="AS172" s="42">
        <v>40</v>
      </c>
      <c r="AT172" s="42">
        <v>154</v>
      </c>
      <c r="AU172" s="42">
        <v>72</v>
      </c>
      <c r="AV172" s="42">
        <v>102</v>
      </c>
      <c r="AW172" s="42">
        <v>16</v>
      </c>
      <c r="AX172" s="42"/>
      <c r="AY172" s="42">
        <v>7</v>
      </c>
      <c r="AZ172" s="42">
        <v>2.28</v>
      </c>
      <c r="BA172" s="42">
        <v>0.34</v>
      </c>
      <c r="BB172" s="42">
        <v>4.38</v>
      </c>
      <c r="BC172" s="137">
        <v>30.05882352941176</v>
      </c>
      <c r="BD172" s="137">
        <v>3.5734265734265733</v>
      </c>
      <c r="BE172" s="137">
        <v>3.3076923076923075</v>
      </c>
      <c r="BF172" s="138">
        <v>0.027972027972028</v>
      </c>
      <c r="BG172" s="42">
        <v>0.235294117647059</v>
      </c>
      <c r="BH172" s="42">
        <v>0.0489510489510489</v>
      </c>
      <c r="BI172" s="137">
        <v>10.266666666666671</v>
      </c>
      <c r="BJ172" s="42">
        <v>9.058823529411763</v>
      </c>
      <c r="BK172" s="137">
        <v>1.4411535974529657</v>
      </c>
      <c r="BL172" s="139">
        <v>1.136055352987174</v>
      </c>
      <c r="BM172" s="139">
        <v>20.988095238095234</v>
      </c>
      <c r="BN172" s="137">
        <v>1.7114737553439447</v>
      </c>
      <c r="BO172" s="137">
        <v>56.558701441025626</v>
      </c>
      <c r="BP172" s="42"/>
      <c r="BQ172" s="42"/>
      <c r="BR172" s="42"/>
      <c r="BS172" s="42"/>
      <c r="BT172" s="42"/>
      <c r="BU172" s="42"/>
      <c r="BV172" s="137"/>
      <c r="BW172" s="140">
        <v>7.04</v>
      </c>
      <c r="BX172" s="140">
        <v>4.9333333333333345</v>
      </c>
      <c r="BY172" s="141"/>
      <c r="BZ172" s="140">
        <v>2.243243243243243</v>
      </c>
      <c r="CA172" s="140">
        <v>1.631178707224335</v>
      </c>
      <c r="CB172" s="140">
        <v>1.098039215686275</v>
      </c>
      <c r="CC172" s="141"/>
      <c r="CD172" s="140">
        <v>0.82089552238806</v>
      </c>
      <c r="CE172" s="141"/>
      <c r="CF172" s="141"/>
      <c r="CG172" s="141"/>
      <c r="CH172" s="141"/>
      <c r="CI172" s="140">
        <v>0.573770491803279</v>
      </c>
      <c r="CJ172" s="140">
        <v>0.571428571428571</v>
      </c>
      <c r="CK172" s="140">
        <v>0.607142857142857</v>
      </c>
      <c r="CL172" s="140">
        <v>0.826891408374653</v>
      </c>
      <c r="CM172" s="140">
        <v>1.4411535974529657</v>
      </c>
      <c r="CN172" s="42"/>
      <c r="CO172" s="42"/>
      <c r="CQ172" s="42"/>
      <c r="CR172" s="42"/>
      <c r="CS172" s="42"/>
      <c r="CT172" s="42"/>
      <c r="CU172" s="42"/>
      <c r="CV172" s="42"/>
      <c r="CW172" s="42"/>
      <c r="CX172" s="42"/>
      <c r="CY172" s="42"/>
    </row>
    <row r="173" spans="1:103" ht="13.5">
      <c r="A173" s="42" t="s">
        <v>952</v>
      </c>
      <c r="B173" s="28">
        <v>-35.91</v>
      </c>
      <c r="C173" s="28">
        <v>-70.84</v>
      </c>
      <c r="D173" s="42">
        <v>6.1</v>
      </c>
      <c r="E173" s="42">
        <v>6.5</v>
      </c>
      <c r="F173" s="42" t="s">
        <v>975</v>
      </c>
      <c r="G173" s="42">
        <v>57.3</v>
      </c>
      <c r="H173" s="42">
        <v>0.85</v>
      </c>
      <c r="I173" s="42">
        <v>17.39</v>
      </c>
      <c r="J173" s="42"/>
      <c r="K173" s="19">
        <v>6.208944479438495</v>
      </c>
      <c r="L173" s="42"/>
      <c r="M173" s="42">
        <v>0.16</v>
      </c>
      <c r="N173" s="42">
        <v>3.67</v>
      </c>
      <c r="O173" s="42">
        <v>6.26</v>
      </c>
      <c r="P173" s="42">
        <v>4.35</v>
      </c>
      <c r="Q173" s="42">
        <v>1.85</v>
      </c>
      <c r="R173" s="42">
        <v>0.21</v>
      </c>
      <c r="S173" s="42">
        <v>0.32</v>
      </c>
      <c r="T173" s="42"/>
      <c r="U173" s="19">
        <v>98.56894447943847</v>
      </c>
      <c r="V173" s="42">
        <v>118</v>
      </c>
      <c r="W173" s="42">
        <v>602</v>
      </c>
      <c r="X173" s="42">
        <v>5</v>
      </c>
      <c r="Y173" s="42">
        <v>460</v>
      </c>
      <c r="Z173" s="42">
        <v>152</v>
      </c>
      <c r="AA173" s="42"/>
      <c r="AB173" s="42"/>
      <c r="AC173" s="42"/>
      <c r="AD173" s="42"/>
      <c r="AE173" s="42"/>
      <c r="AF173" s="42"/>
      <c r="AG173" s="42"/>
      <c r="AH173" s="42"/>
      <c r="AI173" s="42"/>
      <c r="AJ173" s="42"/>
      <c r="AK173" s="42"/>
      <c r="AL173" s="42"/>
      <c r="AM173" s="42"/>
      <c r="AN173" s="42"/>
      <c r="AO173" s="42">
        <v>19</v>
      </c>
      <c r="AP173" s="42">
        <v>21</v>
      </c>
      <c r="AQ173" s="42">
        <v>31</v>
      </c>
      <c r="AR173" s="42">
        <v>72</v>
      </c>
      <c r="AS173" s="42">
        <v>42</v>
      </c>
      <c r="AT173" s="42">
        <v>146</v>
      </c>
      <c r="AU173" s="42">
        <v>56</v>
      </c>
      <c r="AV173" s="42">
        <v>99</v>
      </c>
      <c r="AW173" s="42">
        <v>15</v>
      </c>
      <c r="AX173" s="42"/>
      <c r="AY173" s="42">
        <v>11</v>
      </c>
      <c r="AZ173" s="42"/>
      <c r="BA173" s="42"/>
      <c r="BB173" s="42"/>
      <c r="BC173" s="137">
        <v>24.21052631578947</v>
      </c>
      <c r="BD173" s="137">
        <v>3.0263157894736836</v>
      </c>
      <c r="BE173" s="137">
        <v>3.9605263157894743</v>
      </c>
      <c r="BF173" s="138">
        <v>0.0328947368421053</v>
      </c>
      <c r="BG173" s="42">
        <v>0.263157894736842</v>
      </c>
      <c r="BH173" s="42">
        <v>0.0723684210526316</v>
      </c>
      <c r="BI173" s="137">
        <v>6.952380952380952</v>
      </c>
      <c r="BJ173" s="42">
        <v>7.684210526315787</v>
      </c>
      <c r="BK173" s="137"/>
      <c r="BL173" s="139">
        <v>1.1811598532267833</v>
      </c>
      <c r="BM173" s="139">
        <v>20.45882352941177</v>
      </c>
      <c r="BN173" s="137">
        <v>1.6918104848606261</v>
      </c>
      <c r="BO173" s="137">
        <v>56.84240235355777</v>
      </c>
      <c r="BP173" s="42"/>
      <c r="BQ173" s="42"/>
      <c r="BR173" s="42"/>
      <c r="BS173" s="42"/>
      <c r="BT173" s="42"/>
      <c r="BU173" s="42"/>
      <c r="BV173" s="137"/>
      <c r="BW173" s="141"/>
      <c r="BX173" s="141"/>
      <c r="BY173" s="141"/>
      <c r="BZ173" s="141"/>
      <c r="CA173" s="141"/>
      <c r="CB173" s="141"/>
      <c r="CC173" s="141"/>
      <c r="CD173" s="141"/>
      <c r="CE173" s="141"/>
      <c r="CF173" s="141"/>
      <c r="CG173" s="141"/>
      <c r="CH173" s="141"/>
      <c r="CI173" s="141"/>
      <c r="CJ173" s="141"/>
      <c r="CK173" s="140">
        <v>0.678571428571429</v>
      </c>
      <c r="CL173" s="141"/>
      <c r="CM173" s="140"/>
      <c r="CN173" s="42"/>
      <c r="CO173" s="42"/>
      <c r="CQ173" s="42"/>
      <c r="CR173" s="42"/>
      <c r="CS173" s="42"/>
      <c r="CT173" s="42"/>
      <c r="CU173" s="42"/>
      <c r="CV173" s="42"/>
      <c r="CW173" s="42"/>
      <c r="CX173" s="42"/>
      <c r="CY173" s="42"/>
    </row>
    <row r="174" spans="1:103" ht="13.5">
      <c r="A174" s="42" t="s">
        <v>952</v>
      </c>
      <c r="B174" s="28">
        <v>-35.91</v>
      </c>
      <c r="C174" s="28">
        <v>-70.84</v>
      </c>
      <c r="D174" s="42">
        <v>6.1</v>
      </c>
      <c r="E174" s="42">
        <v>6.5</v>
      </c>
      <c r="F174" s="42" t="s">
        <v>976</v>
      </c>
      <c r="G174" s="42">
        <v>60.12</v>
      </c>
      <c r="H174" s="42">
        <v>0.73</v>
      </c>
      <c r="I174" s="42">
        <v>17.44</v>
      </c>
      <c r="J174" s="42"/>
      <c r="K174" s="19">
        <v>5.102132637451632</v>
      </c>
      <c r="L174" s="42"/>
      <c r="M174" s="42">
        <v>0.11</v>
      </c>
      <c r="N174" s="42">
        <v>2.78</v>
      </c>
      <c r="O174" s="42">
        <v>5.22</v>
      </c>
      <c r="P174" s="42">
        <v>4.35</v>
      </c>
      <c r="Q174" s="42">
        <v>2.6</v>
      </c>
      <c r="R174" s="42">
        <v>0.18</v>
      </c>
      <c r="S174" s="42">
        <v>0.28</v>
      </c>
      <c r="T174" s="42"/>
      <c r="U174" s="19">
        <v>98.91213263745159</v>
      </c>
      <c r="V174" s="42">
        <v>124</v>
      </c>
      <c r="W174" s="42">
        <v>751</v>
      </c>
      <c r="X174" s="42">
        <v>6</v>
      </c>
      <c r="Y174" s="42">
        <v>465</v>
      </c>
      <c r="Z174" s="42">
        <v>265</v>
      </c>
      <c r="AA174" s="42">
        <v>21.7</v>
      </c>
      <c r="AB174" s="42">
        <v>46.5</v>
      </c>
      <c r="AC174" s="42"/>
      <c r="AD174" s="42">
        <v>21.9</v>
      </c>
      <c r="AE174" s="42">
        <v>4.43</v>
      </c>
      <c r="AF174" s="42">
        <v>1.24</v>
      </c>
      <c r="AG174" s="42"/>
      <c r="AH174" s="42">
        <v>0.6</v>
      </c>
      <c r="AI174" s="42"/>
      <c r="AJ174" s="42"/>
      <c r="AK174" s="42"/>
      <c r="AL174" s="42"/>
      <c r="AM174" s="42">
        <v>2.05</v>
      </c>
      <c r="AN174" s="42">
        <v>0.29</v>
      </c>
      <c r="AO174" s="42">
        <v>18</v>
      </c>
      <c r="AP174" s="42">
        <v>13.5</v>
      </c>
      <c r="AQ174" s="42">
        <v>26</v>
      </c>
      <c r="AR174" s="42">
        <v>64</v>
      </c>
      <c r="AS174" s="42">
        <v>43</v>
      </c>
      <c r="AT174" s="42">
        <v>107</v>
      </c>
      <c r="AU174" s="42">
        <v>42</v>
      </c>
      <c r="AV174" s="42">
        <v>96</v>
      </c>
      <c r="AW174" s="42">
        <v>22</v>
      </c>
      <c r="AX174" s="42"/>
      <c r="AY174" s="42">
        <v>9.6</v>
      </c>
      <c r="AZ174" s="42">
        <v>3.01</v>
      </c>
      <c r="BA174" s="42">
        <v>0.44</v>
      </c>
      <c r="BB174" s="42">
        <v>7.72</v>
      </c>
      <c r="BC174" s="137">
        <v>25.83333333333332</v>
      </c>
      <c r="BD174" s="137">
        <v>1.754716981132075</v>
      </c>
      <c r="BE174" s="137">
        <v>2.833962264150943</v>
      </c>
      <c r="BF174" s="138">
        <v>0.0226415094339623</v>
      </c>
      <c r="BG174" s="42">
        <v>0.333333333333333</v>
      </c>
      <c r="BH174" s="42">
        <v>0.0362264150943396</v>
      </c>
      <c r="BI174" s="137">
        <v>7.925925925925926</v>
      </c>
      <c r="BJ174" s="42">
        <v>5.944444444444445</v>
      </c>
      <c r="BK174" s="137">
        <v>1.3573287078916378</v>
      </c>
      <c r="BL174" s="139">
        <v>1.1159003327875379</v>
      </c>
      <c r="BM174" s="139">
        <v>23.89041095890411</v>
      </c>
      <c r="BN174" s="137">
        <v>1.8352995098746878</v>
      </c>
      <c r="BO174" s="137">
        <v>54.83523340057785</v>
      </c>
      <c r="BP174" s="42"/>
      <c r="BQ174" s="42"/>
      <c r="BR174" s="42"/>
      <c r="BS174" s="42"/>
      <c r="BT174" s="42"/>
      <c r="BU174" s="42"/>
      <c r="BV174" s="137"/>
      <c r="BW174" s="140">
        <v>8.68</v>
      </c>
      <c r="BX174" s="140">
        <v>6.2</v>
      </c>
      <c r="BY174" s="141"/>
      <c r="BZ174" s="140">
        <v>2.9594594594594583</v>
      </c>
      <c r="CA174" s="140">
        <v>1.6844106463878321</v>
      </c>
      <c r="CB174" s="140">
        <v>1.2156862745098038</v>
      </c>
      <c r="CC174" s="141"/>
      <c r="CD174" s="140">
        <v>0.895522388059701</v>
      </c>
      <c r="CE174" s="141"/>
      <c r="CF174" s="141"/>
      <c r="CG174" s="141"/>
      <c r="CH174" s="140"/>
      <c r="CI174" s="140">
        <v>0.672131147540983</v>
      </c>
      <c r="CJ174" s="140">
        <v>0.637362637362637</v>
      </c>
      <c r="CK174" s="140">
        <v>0.642857142857143</v>
      </c>
      <c r="CL174" s="140">
        <v>0.912302902025527</v>
      </c>
      <c r="CM174" s="140">
        <v>1.3573287078916378</v>
      </c>
      <c r="CN174" s="42"/>
      <c r="CO174" s="42"/>
      <c r="CQ174" s="42"/>
      <c r="CR174" s="42"/>
      <c r="CS174" s="42"/>
      <c r="CT174" s="42"/>
      <c r="CU174" s="42"/>
      <c r="CV174" s="42"/>
      <c r="CW174" s="42"/>
      <c r="CX174" s="42"/>
      <c r="CY174" s="42"/>
    </row>
    <row r="175" spans="1:103" ht="13.5">
      <c r="A175" s="42" t="s">
        <v>952</v>
      </c>
      <c r="B175" s="28">
        <v>-35.91</v>
      </c>
      <c r="C175" s="28">
        <v>-70.84</v>
      </c>
      <c r="D175" s="42">
        <v>6.1</v>
      </c>
      <c r="E175" s="42">
        <v>6.5</v>
      </c>
      <c r="F175" s="42" t="s">
        <v>977</v>
      </c>
      <c r="G175" s="42">
        <v>77.74</v>
      </c>
      <c r="H175" s="42">
        <v>0.12</v>
      </c>
      <c r="I175" s="42">
        <v>12.03</v>
      </c>
      <c r="J175" s="42"/>
      <c r="K175" s="19">
        <v>0.611895977683794</v>
      </c>
      <c r="L175" s="42"/>
      <c r="M175" s="42">
        <v>0.01</v>
      </c>
      <c r="N175" s="42">
        <v>0.05</v>
      </c>
      <c r="O175" s="42">
        <v>0.55</v>
      </c>
      <c r="P175" s="42">
        <v>3.22</v>
      </c>
      <c r="Q175" s="42">
        <v>4.99</v>
      </c>
      <c r="R175" s="42">
        <v>0.01</v>
      </c>
      <c r="S175" s="42">
        <v>0</v>
      </c>
      <c r="T175" s="42"/>
      <c r="U175" s="19">
        <v>99.33189597768377</v>
      </c>
      <c r="V175" s="42">
        <v>356</v>
      </c>
      <c r="W175" s="42">
        <v>11</v>
      </c>
      <c r="X175" s="42">
        <v>14</v>
      </c>
      <c r="Y175" s="42">
        <v>13</v>
      </c>
      <c r="Z175" s="42">
        <v>81</v>
      </c>
      <c r="AA175" s="42">
        <v>29.5</v>
      </c>
      <c r="AB175" s="42">
        <v>58.3</v>
      </c>
      <c r="AC175" s="42"/>
      <c r="AD175" s="42">
        <v>19.6</v>
      </c>
      <c r="AE175" s="42">
        <v>4.48</v>
      </c>
      <c r="AF175" s="42">
        <v>0.16</v>
      </c>
      <c r="AG175" s="42"/>
      <c r="AH175" s="42">
        <v>0.76</v>
      </c>
      <c r="AI175" s="42"/>
      <c r="AJ175" s="42"/>
      <c r="AK175" s="42"/>
      <c r="AL175" s="42"/>
      <c r="AM175" s="42">
        <v>2.66</v>
      </c>
      <c r="AN175" s="42">
        <v>0.39</v>
      </c>
      <c r="AO175" s="42">
        <v>13</v>
      </c>
      <c r="AP175" s="42">
        <v>1.18</v>
      </c>
      <c r="AQ175" s="42">
        <v>10</v>
      </c>
      <c r="AR175" s="42">
        <v>28</v>
      </c>
      <c r="AS175" s="42">
        <v>53</v>
      </c>
      <c r="AT175" s="42"/>
      <c r="AU175" s="42">
        <v>4</v>
      </c>
      <c r="AV175" s="42">
        <v>11</v>
      </c>
      <c r="AW175" s="42">
        <v>15</v>
      </c>
      <c r="AX175" s="42"/>
      <c r="AY175" s="42">
        <v>46.4</v>
      </c>
      <c r="AZ175" s="42">
        <v>31.28</v>
      </c>
      <c r="BA175" s="42">
        <v>2.35</v>
      </c>
      <c r="BB175" s="42">
        <v>5.49</v>
      </c>
      <c r="BC175" s="137"/>
      <c r="BD175" s="137">
        <v>0.160493827160494</v>
      </c>
      <c r="BE175" s="137">
        <v>0.135802469135802</v>
      </c>
      <c r="BF175" s="138">
        <v>0.172839506172839</v>
      </c>
      <c r="BG175" s="42">
        <v>1.076923076923077</v>
      </c>
      <c r="BH175" s="42">
        <v>0.57283950617284</v>
      </c>
      <c r="BI175" s="137"/>
      <c r="BJ175" s="42"/>
      <c r="BK175" s="137">
        <v>0.124396129621765</v>
      </c>
      <c r="BL175" s="139">
        <v>0.972446234568366</v>
      </c>
      <c r="BM175" s="139">
        <v>100.25</v>
      </c>
      <c r="BN175" s="137">
        <v>12.237919553675868</v>
      </c>
      <c r="BO175" s="137">
        <v>15.40326786164827</v>
      </c>
      <c r="BP175" s="42"/>
      <c r="BQ175" s="42"/>
      <c r="BR175" s="42"/>
      <c r="BS175" s="42"/>
      <c r="BT175" s="42"/>
      <c r="BU175" s="42"/>
      <c r="BV175" s="137"/>
      <c r="BW175" s="140">
        <v>11.8</v>
      </c>
      <c r="BX175" s="140">
        <v>7.773333333333333</v>
      </c>
      <c r="BY175" s="141"/>
      <c r="BZ175" s="140">
        <v>2.6486486486486487</v>
      </c>
      <c r="CA175" s="140">
        <v>1.7034220532319388</v>
      </c>
      <c r="CB175" s="140">
        <v>0.156862745098039</v>
      </c>
      <c r="CC175" s="141"/>
      <c r="CD175" s="140">
        <v>1.134328358208955</v>
      </c>
      <c r="CE175" s="141"/>
      <c r="CF175" s="141"/>
      <c r="CG175" s="141"/>
      <c r="CH175" s="140"/>
      <c r="CI175" s="140">
        <v>0.872131147540984</v>
      </c>
      <c r="CJ175" s="140">
        <v>0.857142857142857</v>
      </c>
      <c r="CK175" s="140">
        <v>0.464285714285714</v>
      </c>
      <c r="CL175" s="140">
        <v>0.108489739276687</v>
      </c>
      <c r="CM175" s="140">
        <v>0.124396129621765</v>
      </c>
      <c r="CN175" s="42"/>
      <c r="CO175" s="42"/>
      <c r="CQ175" s="42"/>
      <c r="CR175" s="42"/>
      <c r="CS175" s="42"/>
      <c r="CT175" s="42"/>
      <c r="CU175" s="42"/>
      <c r="CV175" s="42"/>
      <c r="CW175" s="42"/>
      <c r="CX175" s="42"/>
      <c r="CY175" s="42"/>
    </row>
    <row r="176" spans="1:103" ht="13.5">
      <c r="A176" s="42" t="s">
        <v>952</v>
      </c>
      <c r="B176" s="28">
        <v>-35.91</v>
      </c>
      <c r="C176" s="28">
        <v>-70.84</v>
      </c>
      <c r="D176" s="42">
        <v>6.1</v>
      </c>
      <c r="E176" s="42">
        <v>6.5</v>
      </c>
      <c r="F176" s="42" t="s">
        <v>978</v>
      </c>
      <c r="G176" s="42">
        <v>56.42</v>
      </c>
      <c r="H176" s="42">
        <v>0.93</v>
      </c>
      <c r="I176" s="42">
        <v>16.8</v>
      </c>
      <c r="J176" s="42"/>
      <c r="K176" s="19">
        <v>7.045802213623685</v>
      </c>
      <c r="L176" s="42"/>
      <c r="M176" s="42">
        <v>0.15</v>
      </c>
      <c r="N176" s="42">
        <v>4.33</v>
      </c>
      <c r="O176" s="42">
        <v>6.47</v>
      </c>
      <c r="P176" s="42">
        <v>3.5</v>
      </c>
      <c r="Q176" s="42">
        <v>1.75</v>
      </c>
      <c r="R176" s="42">
        <v>0.19</v>
      </c>
      <c r="S176" s="42">
        <v>0.91</v>
      </c>
      <c r="T176" s="42"/>
      <c r="U176" s="19">
        <v>98.49580221362366</v>
      </c>
      <c r="V176" s="42">
        <v>80</v>
      </c>
      <c r="W176" s="42">
        <v>388</v>
      </c>
      <c r="X176" s="42">
        <v>5</v>
      </c>
      <c r="Y176" s="42">
        <v>480</v>
      </c>
      <c r="Z176" s="42">
        <v>121</v>
      </c>
      <c r="AA176" s="42"/>
      <c r="AB176" s="42"/>
      <c r="AC176" s="42"/>
      <c r="AD176" s="42"/>
      <c r="AE176" s="42"/>
      <c r="AF176" s="42"/>
      <c r="AG176" s="42"/>
      <c r="AH176" s="42"/>
      <c r="AI176" s="42"/>
      <c r="AJ176" s="42"/>
      <c r="AK176" s="42"/>
      <c r="AL176" s="42"/>
      <c r="AM176" s="42"/>
      <c r="AN176" s="42"/>
      <c r="AO176" s="42">
        <v>22</v>
      </c>
      <c r="AP176" s="42">
        <v>22</v>
      </c>
      <c r="AQ176" s="42">
        <v>40</v>
      </c>
      <c r="AR176" s="42">
        <v>93</v>
      </c>
      <c r="AS176" s="42">
        <v>60</v>
      </c>
      <c r="AT176" s="42">
        <v>197</v>
      </c>
      <c r="AU176" s="42">
        <v>10</v>
      </c>
      <c r="AV176" s="42">
        <v>88</v>
      </c>
      <c r="AW176" s="42">
        <v>11</v>
      </c>
      <c r="AX176" s="42"/>
      <c r="AY176" s="42">
        <v>12</v>
      </c>
      <c r="AZ176" s="42"/>
      <c r="BA176" s="42"/>
      <c r="BB176" s="42"/>
      <c r="BC176" s="137">
        <v>21.81818181818182</v>
      </c>
      <c r="BD176" s="137">
        <v>3.966942148760331</v>
      </c>
      <c r="BE176" s="137">
        <v>3.206611570247934</v>
      </c>
      <c r="BF176" s="138">
        <v>0.0413223140495868</v>
      </c>
      <c r="BG176" s="42">
        <v>0.227272727272727</v>
      </c>
      <c r="BH176" s="42">
        <v>0.0991735537190082</v>
      </c>
      <c r="BI176" s="137">
        <v>8.954545454545455</v>
      </c>
      <c r="BJ176" s="42">
        <v>8.954545454545455</v>
      </c>
      <c r="BK176" s="137"/>
      <c r="BL176" s="139">
        <v>1.1556913970134255</v>
      </c>
      <c r="BM176" s="139">
        <v>18.06451612903226</v>
      </c>
      <c r="BN176" s="137">
        <v>1.627206053954661</v>
      </c>
      <c r="BO176" s="137">
        <v>57.79488541675886</v>
      </c>
      <c r="BP176" s="42"/>
      <c r="BQ176" s="42"/>
      <c r="BR176" s="42"/>
      <c r="BS176" s="42"/>
      <c r="BT176" s="42"/>
      <c r="BU176" s="42"/>
      <c r="BV176" s="137"/>
      <c r="BW176" s="141"/>
      <c r="BX176" s="141"/>
      <c r="BY176" s="141"/>
      <c r="BZ176" s="141"/>
      <c r="CA176" s="141"/>
      <c r="CB176" s="141"/>
      <c r="CC176" s="141"/>
      <c r="CD176" s="141"/>
      <c r="CE176" s="141"/>
      <c r="CF176" s="141"/>
      <c r="CG176" s="141"/>
      <c r="CH176" s="141"/>
      <c r="CI176" s="141"/>
      <c r="CJ176" s="141"/>
      <c r="CK176" s="140">
        <v>0.785714285714286</v>
      </c>
      <c r="CL176" s="141"/>
      <c r="CM176" s="140"/>
      <c r="CN176" s="42"/>
      <c r="CO176" s="42"/>
      <c r="CQ176" s="42"/>
      <c r="CR176" s="42"/>
      <c r="CS176" s="42"/>
      <c r="CT176" s="42"/>
      <c r="CU176" s="42"/>
      <c r="CV176" s="42"/>
      <c r="CW176" s="42"/>
      <c r="CX176" s="42"/>
      <c r="CY176" s="42"/>
    </row>
    <row r="177" spans="1:103" ht="13.5">
      <c r="A177" s="42" t="s">
        <v>952</v>
      </c>
      <c r="B177" s="28">
        <v>-35.91</v>
      </c>
      <c r="C177" s="28">
        <v>-70.84</v>
      </c>
      <c r="D177" s="42">
        <v>6.1</v>
      </c>
      <c r="E177" s="42">
        <v>6.5</v>
      </c>
      <c r="F177" s="42" t="s">
        <v>979</v>
      </c>
      <c r="G177" s="42">
        <v>53.12</v>
      </c>
      <c r="H177" s="42">
        <v>1.02</v>
      </c>
      <c r="I177" s="42">
        <v>18.51</v>
      </c>
      <c r="J177" s="42"/>
      <c r="K177" s="19">
        <v>8.071627823270045</v>
      </c>
      <c r="L177" s="42"/>
      <c r="M177" s="42">
        <v>0.15</v>
      </c>
      <c r="N177" s="42">
        <v>4.43</v>
      </c>
      <c r="O177" s="42">
        <v>8.4</v>
      </c>
      <c r="P177" s="42">
        <v>3.38</v>
      </c>
      <c r="Q177" s="42">
        <v>1.09</v>
      </c>
      <c r="R177" s="42">
        <v>0.16</v>
      </c>
      <c r="S177" s="42">
        <v>0.3</v>
      </c>
      <c r="T177" s="42"/>
      <c r="U177" s="19">
        <v>98.63162782327007</v>
      </c>
      <c r="V177" s="42">
        <v>36</v>
      </c>
      <c r="W177" s="42">
        <v>334</v>
      </c>
      <c r="X177" s="42">
        <v>2</v>
      </c>
      <c r="Y177" s="42">
        <v>623</v>
      </c>
      <c r="Z177" s="42">
        <v>49</v>
      </c>
      <c r="AA177" s="42">
        <v>10.1</v>
      </c>
      <c r="AB177" s="42">
        <v>23.6</v>
      </c>
      <c r="AC177" s="42"/>
      <c r="AD177" s="42">
        <v>13.7</v>
      </c>
      <c r="AE177" s="42">
        <v>3.07</v>
      </c>
      <c r="AF177" s="42">
        <v>1.02</v>
      </c>
      <c r="AG177" s="42"/>
      <c r="AH177" s="42">
        <v>0.42</v>
      </c>
      <c r="AI177" s="42"/>
      <c r="AJ177" s="42"/>
      <c r="AK177" s="42"/>
      <c r="AL177" s="42"/>
      <c r="AM177" s="42">
        <v>1.32</v>
      </c>
      <c r="AN177" s="42">
        <v>0.21</v>
      </c>
      <c r="AO177" s="42">
        <v>13</v>
      </c>
      <c r="AP177" s="42">
        <v>23.2</v>
      </c>
      <c r="AQ177" s="42">
        <v>18</v>
      </c>
      <c r="AR177" s="42">
        <v>45</v>
      </c>
      <c r="AS177" s="42">
        <v>53</v>
      </c>
      <c r="AT177" s="42">
        <v>243</v>
      </c>
      <c r="AU177" s="42">
        <v>64</v>
      </c>
      <c r="AV177" s="42">
        <v>102</v>
      </c>
      <c r="AW177" s="42">
        <v>10</v>
      </c>
      <c r="AX177" s="42"/>
      <c r="AY177" s="42">
        <v>4.1</v>
      </c>
      <c r="AZ177" s="42">
        <v>0.95</v>
      </c>
      <c r="BA177" s="42">
        <v>0.25</v>
      </c>
      <c r="BB177" s="42">
        <v>1.87</v>
      </c>
      <c r="BC177" s="137">
        <v>47.92307692307693</v>
      </c>
      <c r="BD177" s="137">
        <v>12.71428571428571</v>
      </c>
      <c r="BE177" s="137">
        <v>6.816326530612245</v>
      </c>
      <c r="BF177" s="138">
        <v>0.0408163265306122</v>
      </c>
      <c r="BG177" s="42">
        <v>0.153846153846154</v>
      </c>
      <c r="BH177" s="42">
        <v>0.0836734693877551</v>
      </c>
      <c r="BI177" s="137">
        <v>10.47413793103448</v>
      </c>
      <c r="BJ177" s="42">
        <v>18.692307692307686</v>
      </c>
      <c r="BK177" s="137">
        <v>2.454310243317769</v>
      </c>
      <c r="BL177" s="139">
        <v>1.18924152975843</v>
      </c>
      <c r="BM177" s="139">
        <v>18.147058823529413</v>
      </c>
      <c r="BN177" s="137">
        <v>1.8220378833566693</v>
      </c>
      <c r="BO177" s="137">
        <v>55.014776603440986</v>
      </c>
      <c r="BP177" s="42">
        <v>0.704122</v>
      </c>
      <c r="BQ177" s="42"/>
      <c r="BR177" s="42"/>
      <c r="BS177" s="42"/>
      <c r="BT177" s="42"/>
      <c r="BU177" s="42"/>
      <c r="BV177" s="137"/>
      <c r="BW177" s="140">
        <v>4.04</v>
      </c>
      <c r="BX177" s="140">
        <v>3.146666666666667</v>
      </c>
      <c r="BY177" s="141"/>
      <c r="BZ177" s="140">
        <v>1.851351351351351</v>
      </c>
      <c r="CA177" s="140">
        <v>1.167300380228137</v>
      </c>
      <c r="CB177" s="140">
        <v>1</v>
      </c>
      <c r="CC177" s="141"/>
      <c r="CD177" s="140">
        <v>0.626865671641791</v>
      </c>
      <c r="CE177" s="141"/>
      <c r="CF177" s="141"/>
      <c r="CG177" s="141"/>
      <c r="CH177" s="141"/>
      <c r="CI177" s="140">
        <v>0.432786885245902</v>
      </c>
      <c r="CJ177" s="140">
        <v>0.461538461538461</v>
      </c>
      <c r="CK177" s="140">
        <v>0.464285714285714</v>
      </c>
      <c r="CL177" s="140">
        <v>1.0621932856326077</v>
      </c>
      <c r="CM177" s="140">
        <v>2.454310243317769</v>
      </c>
      <c r="CN177" s="42"/>
      <c r="CO177" s="42"/>
      <c r="CQ177" s="42"/>
      <c r="CR177" s="42"/>
      <c r="CS177" s="42"/>
      <c r="CT177" s="42"/>
      <c r="CU177" s="42"/>
      <c r="CV177" s="42"/>
      <c r="CW177" s="42"/>
      <c r="CX177" s="42"/>
      <c r="CY177" s="42"/>
    </row>
    <row r="178" spans="1:103" ht="13.5">
      <c r="A178" s="42" t="s">
        <v>952</v>
      </c>
      <c r="B178" s="28">
        <v>-35.91</v>
      </c>
      <c r="C178" s="28">
        <v>-70.84</v>
      </c>
      <c r="D178" s="42">
        <v>6.1</v>
      </c>
      <c r="E178" s="42">
        <v>6.5</v>
      </c>
      <c r="F178" s="42" t="s">
        <v>980</v>
      </c>
      <c r="G178" s="42">
        <v>63.14</v>
      </c>
      <c r="H178" s="42">
        <v>0.7</v>
      </c>
      <c r="I178" s="42">
        <v>17.56</v>
      </c>
      <c r="J178" s="42"/>
      <c r="K178" s="19">
        <v>4.022316206244937</v>
      </c>
      <c r="L178" s="42"/>
      <c r="M178" s="42">
        <v>0.09</v>
      </c>
      <c r="N178" s="42">
        <v>1.51</v>
      </c>
      <c r="O178" s="42">
        <v>3.7</v>
      </c>
      <c r="P178" s="42">
        <v>4.68</v>
      </c>
      <c r="Q178" s="42">
        <v>3.39</v>
      </c>
      <c r="R178" s="42">
        <v>0.17</v>
      </c>
      <c r="S178" s="42">
        <v>0.4</v>
      </c>
      <c r="T178" s="42"/>
      <c r="U178" s="19">
        <v>99.36231620624496</v>
      </c>
      <c r="V178" s="42">
        <v>126</v>
      </c>
      <c r="W178" s="42">
        <v>901</v>
      </c>
      <c r="X178" s="42">
        <v>8</v>
      </c>
      <c r="Y178" s="42">
        <v>411</v>
      </c>
      <c r="Z178" s="42">
        <v>400</v>
      </c>
      <c r="AA178" s="42"/>
      <c r="AB178" s="42"/>
      <c r="AC178" s="42"/>
      <c r="AD178" s="42"/>
      <c r="AE178" s="42"/>
      <c r="AF178" s="42"/>
      <c r="AG178" s="42"/>
      <c r="AH178" s="42"/>
      <c r="AI178" s="42"/>
      <c r="AJ178" s="42"/>
      <c r="AK178" s="42"/>
      <c r="AL178" s="42"/>
      <c r="AM178" s="42"/>
      <c r="AN178" s="42"/>
      <c r="AO178" s="42">
        <v>24</v>
      </c>
      <c r="AP178" s="42">
        <v>9</v>
      </c>
      <c r="AQ178" s="42">
        <v>15</v>
      </c>
      <c r="AR178" s="42">
        <v>46</v>
      </c>
      <c r="AS178" s="42">
        <v>60</v>
      </c>
      <c r="AT178" s="42">
        <v>59</v>
      </c>
      <c r="AU178" s="42">
        <v>22</v>
      </c>
      <c r="AV178" s="42">
        <v>66</v>
      </c>
      <c r="AW178" s="42">
        <v>22</v>
      </c>
      <c r="AX178" s="42"/>
      <c r="AY178" s="42">
        <v>17</v>
      </c>
      <c r="AZ178" s="42"/>
      <c r="BA178" s="42"/>
      <c r="BB178" s="42"/>
      <c r="BC178" s="137">
        <v>17.125</v>
      </c>
      <c r="BD178" s="137">
        <v>1.0275</v>
      </c>
      <c r="BE178" s="137">
        <v>2.2525</v>
      </c>
      <c r="BF178" s="138">
        <v>0.02</v>
      </c>
      <c r="BG178" s="42">
        <v>0.333333333333333</v>
      </c>
      <c r="BH178" s="42">
        <v>0.0425</v>
      </c>
      <c r="BI178" s="137">
        <v>6.555555555555554</v>
      </c>
      <c r="BJ178" s="42">
        <v>2.458333333333333</v>
      </c>
      <c r="BK178" s="137"/>
      <c r="BL178" s="139">
        <v>1.030506286676355</v>
      </c>
      <c r="BM178" s="139">
        <v>25.085714285714282</v>
      </c>
      <c r="BN178" s="137">
        <v>2.6637855670496284</v>
      </c>
      <c r="BO178" s="137">
        <v>45.5486931292979</v>
      </c>
      <c r="BP178" s="42"/>
      <c r="BQ178" s="42"/>
      <c r="BR178" s="42"/>
      <c r="BS178" s="42"/>
      <c r="BT178" s="42"/>
      <c r="BU178" s="42"/>
      <c r="BV178" s="137"/>
      <c r="BW178" s="141"/>
      <c r="BX178" s="141"/>
      <c r="BY178" s="141"/>
      <c r="BZ178" s="141"/>
      <c r="CA178" s="141"/>
      <c r="CB178" s="141"/>
      <c r="CC178" s="141"/>
      <c r="CD178" s="141"/>
      <c r="CE178" s="141"/>
      <c r="CF178" s="141"/>
      <c r="CG178" s="141"/>
      <c r="CH178" s="141"/>
      <c r="CI178" s="141"/>
      <c r="CJ178" s="141"/>
      <c r="CK178" s="140">
        <v>0.857142857142857</v>
      </c>
      <c r="CL178" s="141"/>
      <c r="CM178" s="140"/>
      <c r="CN178" s="42"/>
      <c r="CO178" s="42"/>
      <c r="CQ178" s="42"/>
      <c r="CR178" s="42"/>
      <c r="CS178" s="42"/>
      <c r="CT178" s="42"/>
      <c r="CU178" s="42"/>
      <c r="CV178" s="42"/>
      <c r="CW178" s="42"/>
      <c r="CX178" s="42"/>
      <c r="CY178" s="42"/>
    </row>
    <row r="179" spans="1:103" ht="13.5">
      <c r="A179" s="42" t="s">
        <v>952</v>
      </c>
      <c r="B179" s="28">
        <v>-35.91</v>
      </c>
      <c r="C179" s="28">
        <v>-70.84</v>
      </c>
      <c r="D179" s="42">
        <v>6.1</v>
      </c>
      <c r="E179" s="42">
        <v>6.5</v>
      </c>
      <c r="F179" s="42" t="s">
        <v>981</v>
      </c>
      <c r="G179" s="42">
        <v>57.48</v>
      </c>
      <c r="H179" s="42">
        <v>0.89</v>
      </c>
      <c r="I179" s="42">
        <v>17.63</v>
      </c>
      <c r="J179" s="42"/>
      <c r="K179" s="19">
        <v>6.424907765679834</v>
      </c>
      <c r="L179" s="42"/>
      <c r="M179" s="42">
        <v>0.15</v>
      </c>
      <c r="N179" s="42">
        <v>3.64</v>
      </c>
      <c r="O179" s="42">
        <v>6.03</v>
      </c>
      <c r="P179" s="42">
        <v>4.31</v>
      </c>
      <c r="Q179" s="42">
        <v>1.72</v>
      </c>
      <c r="R179" s="42">
        <v>0.21</v>
      </c>
      <c r="S179" s="42">
        <v>0.96</v>
      </c>
      <c r="T179" s="42"/>
      <c r="U179" s="19">
        <v>99.44490776567983</v>
      </c>
      <c r="V179" s="42">
        <v>107</v>
      </c>
      <c r="W179" s="42">
        <v>555</v>
      </c>
      <c r="X179" s="42">
        <v>5</v>
      </c>
      <c r="Y179" s="42">
        <v>487</v>
      </c>
      <c r="Z179" s="42">
        <v>144</v>
      </c>
      <c r="AA179" s="42"/>
      <c r="AB179" s="42"/>
      <c r="AC179" s="42"/>
      <c r="AD179" s="42"/>
      <c r="AE179" s="42"/>
      <c r="AF179" s="42"/>
      <c r="AG179" s="42"/>
      <c r="AH179" s="42"/>
      <c r="AI179" s="42"/>
      <c r="AJ179" s="42"/>
      <c r="AK179" s="42"/>
      <c r="AL179" s="42"/>
      <c r="AM179" s="42"/>
      <c r="AN179" s="42"/>
      <c r="AO179" s="42">
        <v>17</v>
      </c>
      <c r="AP179" s="42">
        <v>16</v>
      </c>
      <c r="AQ179" s="42">
        <v>32</v>
      </c>
      <c r="AR179" s="42">
        <v>63</v>
      </c>
      <c r="AS179" s="42">
        <v>41</v>
      </c>
      <c r="AT179" s="42">
        <v>159</v>
      </c>
      <c r="AU179" s="42">
        <v>89</v>
      </c>
      <c r="AV179" s="42">
        <v>95</v>
      </c>
      <c r="AW179" s="42">
        <v>20</v>
      </c>
      <c r="AX179" s="42"/>
      <c r="AY179" s="42">
        <v>11</v>
      </c>
      <c r="AZ179" s="42"/>
      <c r="BA179" s="42"/>
      <c r="BB179" s="42"/>
      <c r="BC179" s="137">
        <v>28.647058823529413</v>
      </c>
      <c r="BD179" s="137">
        <v>3.3819444444444446</v>
      </c>
      <c r="BE179" s="137">
        <v>3.854166666666666</v>
      </c>
      <c r="BF179" s="138">
        <v>0.0347222222222222</v>
      </c>
      <c r="BG179" s="42">
        <v>0.294117647058824</v>
      </c>
      <c r="BH179" s="42">
        <v>0.0763888888888889</v>
      </c>
      <c r="BI179" s="137">
        <v>9.9375</v>
      </c>
      <c r="BJ179" s="42">
        <v>9.352941176470589</v>
      </c>
      <c r="BK179" s="137"/>
      <c r="BL179" s="139">
        <v>1.129646700038559</v>
      </c>
      <c r="BM179" s="139">
        <v>19.808988764044944</v>
      </c>
      <c r="BN179" s="137">
        <v>1.765084551010943</v>
      </c>
      <c r="BO179" s="137">
        <v>55.799399805331575</v>
      </c>
      <c r="BP179" s="42"/>
      <c r="BQ179" s="42"/>
      <c r="BR179" s="42"/>
      <c r="BS179" s="42"/>
      <c r="BT179" s="42"/>
      <c r="BU179" s="42"/>
      <c r="BV179" s="137"/>
      <c r="BW179" s="141"/>
      <c r="BX179" s="141"/>
      <c r="BY179" s="141"/>
      <c r="BZ179" s="141"/>
      <c r="CA179" s="141"/>
      <c r="CB179" s="141"/>
      <c r="CC179" s="141"/>
      <c r="CD179" s="141"/>
      <c r="CE179" s="141"/>
      <c r="CF179" s="141"/>
      <c r="CG179" s="141"/>
      <c r="CH179" s="141"/>
      <c r="CI179" s="141"/>
      <c r="CJ179" s="141"/>
      <c r="CK179" s="140">
        <v>0.607142857142857</v>
      </c>
      <c r="CL179" s="141"/>
      <c r="CM179" s="140"/>
      <c r="CN179" s="42"/>
      <c r="CO179" s="42"/>
      <c r="CQ179" s="42"/>
      <c r="CR179" s="42"/>
      <c r="CS179" s="42"/>
      <c r="CT179" s="42"/>
      <c r="CU179" s="42"/>
      <c r="CV179" s="42"/>
      <c r="CW179" s="42"/>
      <c r="CX179" s="42"/>
      <c r="CY179" s="42"/>
    </row>
    <row r="180" spans="1:103" ht="13.5">
      <c r="A180" s="42" t="s">
        <v>952</v>
      </c>
      <c r="B180" s="28">
        <v>-35.91</v>
      </c>
      <c r="C180" s="28">
        <v>-70.84</v>
      </c>
      <c r="D180" s="42">
        <v>6.1</v>
      </c>
      <c r="E180" s="42">
        <v>6.5</v>
      </c>
      <c r="F180" s="42" t="s">
        <v>982</v>
      </c>
      <c r="G180" s="42">
        <v>67.98</v>
      </c>
      <c r="H180" s="42">
        <v>0.44</v>
      </c>
      <c r="I180" s="42">
        <v>15.35</v>
      </c>
      <c r="J180" s="42"/>
      <c r="K180" s="19">
        <v>2.9514982452982985</v>
      </c>
      <c r="L180" s="42"/>
      <c r="M180" s="42">
        <v>0.05</v>
      </c>
      <c r="N180" s="42">
        <v>1.37</v>
      </c>
      <c r="O180" s="42">
        <v>3.18</v>
      </c>
      <c r="P180" s="42">
        <v>3.58</v>
      </c>
      <c r="Q180" s="42">
        <v>3.91</v>
      </c>
      <c r="R180" s="42">
        <v>0.1</v>
      </c>
      <c r="S180" s="42">
        <v>0.44</v>
      </c>
      <c r="T180" s="42"/>
      <c r="U180" s="19">
        <v>99.35149824529829</v>
      </c>
      <c r="V180" s="42">
        <v>179</v>
      </c>
      <c r="W180" s="42">
        <v>591</v>
      </c>
      <c r="X180" s="42">
        <v>7</v>
      </c>
      <c r="Y180" s="42">
        <v>338</v>
      </c>
      <c r="Z180" s="42">
        <v>163</v>
      </c>
      <c r="AA180" s="42"/>
      <c r="AB180" s="42"/>
      <c r="AC180" s="42"/>
      <c r="AD180" s="42"/>
      <c r="AE180" s="42"/>
      <c r="AF180" s="42"/>
      <c r="AG180" s="42"/>
      <c r="AH180" s="42"/>
      <c r="AI180" s="42"/>
      <c r="AJ180" s="42"/>
      <c r="AK180" s="42"/>
      <c r="AL180" s="42"/>
      <c r="AM180" s="42"/>
      <c r="AN180" s="42"/>
      <c r="AO180" s="42">
        <v>14</v>
      </c>
      <c r="AP180" s="42">
        <v>8</v>
      </c>
      <c r="AQ180" s="42">
        <v>12</v>
      </c>
      <c r="AR180" s="42">
        <v>35</v>
      </c>
      <c r="AS180" s="42">
        <v>78</v>
      </c>
      <c r="AT180" s="42">
        <v>55</v>
      </c>
      <c r="AU180" s="42">
        <v>27</v>
      </c>
      <c r="AV180" s="42">
        <v>44</v>
      </c>
      <c r="AW180" s="42">
        <v>12</v>
      </c>
      <c r="AX180" s="42"/>
      <c r="AY180" s="42">
        <v>19</v>
      </c>
      <c r="AZ180" s="42">
        <v>3</v>
      </c>
      <c r="BA180" s="42"/>
      <c r="BB180" s="42"/>
      <c r="BC180" s="137">
        <v>24.142857142857142</v>
      </c>
      <c r="BD180" s="137">
        <v>2.0736196319018405</v>
      </c>
      <c r="BE180" s="137">
        <v>3.625766871165644</v>
      </c>
      <c r="BF180" s="138">
        <v>0.0429447852760736</v>
      </c>
      <c r="BG180" s="42">
        <v>0.5</v>
      </c>
      <c r="BH180" s="42">
        <v>0.116564417177914</v>
      </c>
      <c r="BI180" s="137">
        <v>6.875</v>
      </c>
      <c r="BJ180" s="42">
        <v>3.9285714285714284</v>
      </c>
      <c r="BK180" s="137"/>
      <c r="BL180" s="139">
        <v>1.03605934606009</v>
      </c>
      <c r="BM180" s="139">
        <v>34.88636363636362</v>
      </c>
      <c r="BN180" s="137">
        <v>2.154378281239635</v>
      </c>
      <c r="BO180" s="137">
        <v>50.84294905498685</v>
      </c>
      <c r="BP180" s="42"/>
      <c r="BQ180" s="42"/>
      <c r="BR180" s="42"/>
      <c r="BS180" s="42"/>
      <c r="BT180" s="42"/>
      <c r="BU180" s="42"/>
      <c r="BV180" s="137"/>
      <c r="BW180" s="141"/>
      <c r="BX180" s="141"/>
      <c r="BY180" s="141"/>
      <c r="BZ180" s="141"/>
      <c r="CA180" s="141"/>
      <c r="CB180" s="141"/>
      <c r="CC180" s="141"/>
      <c r="CD180" s="141"/>
      <c r="CE180" s="141"/>
      <c r="CF180" s="141"/>
      <c r="CG180" s="141"/>
      <c r="CH180" s="141"/>
      <c r="CI180" s="141"/>
      <c r="CJ180" s="141"/>
      <c r="CK180" s="140">
        <v>0.5</v>
      </c>
      <c r="CL180" s="141"/>
      <c r="CM180" s="140"/>
      <c r="CN180" s="42"/>
      <c r="CO180" s="42"/>
      <c r="CQ180" s="42"/>
      <c r="CR180" s="42"/>
      <c r="CS180" s="42"/>
      <c r="CT180" s="42"/>
      <c r="CU180" s="42"/>
      <c r="CV180" s="42"/>
      <c r="CW180" s="42"/>
      <c r="CX180" s="42"/>
      <c r="CY180" s="42"/>
    </row>
    <row r="181" spans="1:103" ht="13.5">
      <c r="A181" s="42" t="s">
        <v>952</v>
      </c>
      <c r="B181" s="28">
        <v>-35.91</v>
      </c>
      <c r="C181" s="28">
        <v>-70.84</v>
      </c>
      <c r="D181" s="42">
        <v>6.1</v>
      </c>
      <c r="E181" s="42">
        <v>6.5</v>
      </c>
      <c r="F181" s="42" t="s">
        <v>983</v>
      </c>
      <c r="G181" s="42">
        <v>56.81</v>
      </c>
      <c r="H181" s="42">
        <v>0.82</v>
      </c>
      <c r="I181" s="42">
        <v>17.73</v>
      </c>
      <c r="J181" s="42"/>
      <c r="K181" s="19">
        <v>5.92099343111671</v>
      </c>
      <c r="L181" s="42"/>
      <c r="M181" s="42">
        <v>0.13</v>
      </c>
      <c r="N181" s="42">
        <v>3.74</v>
      </c>
      <c r="O181" s="42">
        <v>6.26</v>
      </c>
      <c r="P181" s="42">
        <v>4.65</v>
      </c>
      <c r="Q181" s="42">
        <v>1.67</v>
      </c>
      <c r="R181" s="42">
        <v>0.18</v>
      </c>
      <c r="S181" s="42">
        <v>1.22</v>
      </c>
      <c r="T181" s="42"/>
      <c r="U181" s="19">
        <v>99.13099343111672</v>
      </c>
      <c r="V181" s="42">
        <v>141</v>
      </c>
      <c r="W181" s="42">
        <v>374</v>
      </c>
      <c r="X181" s="42">
        <v>6</v>
      </c>
      <c r="Y181" s="42">
        <v>497</v>
      </c>
      <c r="Z181" s="42">
        <v>91</v>
      </c>
      <c r="AA181" s="42">
        <v>17.3</v>
      </c>
      <c r="AB181" s="42">
        <v>38.7</v>
      </c>
      <c r="AC181" s="42"/>
      <c r="AD181" s="42">
        <v>21.1</v>
      </c>
      <c r="AE181" s="42">
        <v>4.33</v>
      </c>
      <c r="AF181" s="42">
        <v>0.95</v>
      </c>
      <c r="AG181" s="42"/>
      <c r="AH181" s="42">
        <v>0.52</v>
      </c>
      <c r="AI181" s="42"/>
      <c r="AJ181" s="42"/>
      <c r="AK181" s="42"/>
      <c r="AL181" s="42"/>
      <c r="AM181" s="42">
        <v>1.88</v>
      </c>
      <c r="AN181" s="42">
        <v>0.26</v>
      </c>
      <c r="AO181" s="42">
        <v>16</v>
      </c>
      <c r="AP181" s="42">
        <v>13.2</v>
      </c>
      <c r="AQ181" s="42">
        <v>35</v>
      </c>
      <c r="AR181" s="42">
        <v>37</v>
      </c>
      <c r="AS181" s="42">
        <v>37</v>
      </c>
      <c r="AT181" s="42">
        <v>151</v>
      </c>
      <c r="AU181" s="42">
        <v>84</v>
      </c>
      <c r="AV181" s="42">
        <v>62</v>
      </c>
      <c r="AW181" s="42">
        <v>10</v>
      </c>
      <c r="AX181" s="42"/>
      <c r="AY181" s="42">
        <v>9.1</v>
      </c>
      <c r="AZ181" s="42">
        <v>4.31</v>
      </c>
      <c r="BA181" s="42">
        <v>0.5</v>
      </c>
      <c r="BB181" s="42">
        <v>3.41</v>
      </c>
      <c r="BC181" s="137">
        <v>31.0625</v>
      </c>
      <c r="BD181" s="137">
        <v>5.461538461538462</v>
      </c>
      <c r="BE181" s="137">
        <v>4.1098901098901095</v>
      </c>
      <c r="BF181" s="138">
        <v>0.0659340659340659</v>
      </c>
      <c r="BG181" s="42">
        <v>0.375</v>
      </c>
      <c r="BH181" s="42">
        <v>0.1</v>
      </c>
      <c r="BI181" s="137">
        <v>11.439393939393941</v>
      </c>
      <c r="BJ181" s="42">
        <v>9.4375</v>
      </c>
      <c r="BK181" s="137">
        <v>1.18867999293683</v>
      </c>
      <c r="BL181" s="139">
        <v>1.1753558081026152</v>
      </c>
      <c r="BM181" s="139">
        <v>21.6219512195122</v>
      </c>
      <c r="BN181" s="137">
        <v>1.5831533238279971</v>
      </c>
      <c r="BO181" s="137">
        <v>58.46288408558464</v>
      </c>
      <c r="BP181" s="42">
        <v>0.70409</v>
      </c>
      <c r="BQ181" s="42"/>
      <c r="BR181" s="42"/>
      <c r="BS181" s="42"/>
      <c r="BT181" s="42"/>
      <c r="BU181" s="42"/>
      <c r="BV181" s="137"/>
      <c r="BW181" s="140">
        <v>6.92</v>
      </c>
      <c r="BX181" s="140">
        <v>5.16</v>
      </c>
      <c r="BY181" s="141"/>
      <c r="BZ181" s="140">
        <v>2.8513513513513513</v>
      </c>
      <c r="CA181" s="140">
        <v>1.64638783269962</v>
      </c>
      <c r="CB181" s="140">
        <v>0.931372549019608</v>
      </c>
      <c r="CC181" s="141"/>
      <c r="CD181" s="140">
        <v>0.776119402985075</v>
      </c>
      <c r="CE181" s="141"/>
      <c r="CF181" s="141"/>
      <c r="CG181" s="141"/>
      <c r="CH181" s="141"/>
      <c r="CI181" s="140">
        <v>0.616393442622951</v>
      </c>
      <c r="CJ181" s="140">
        <v>0.571428571428571</v>
      </c>
      <c r="CK181" s="140">
        <v>0.571428571428571</v>
      </c>
      <c r="CL181" s="140">
        <v>0.732694553023358</v>
      </c>
      <c r="CM181" s="140">
        <v>1.18867999293683</v>
      </c>
      <c r="CN181" s="42"/>
      <c r="CO181" s="42"/>
      <c r="CQ181" s="42"/>
      <c r="CR181" s="42"/>
      <c r="CS181" s="42"/>
      <c r="CT181" s="42"/>
      <c r="CU181" s="42"/>
      <c r="CV181" s="42"/>
      <c r="CW181" s="42"/>
      <c r="CX181" s="42"/>
      <c r="CY181" s="42"/>
    </row>
    <row r="182" spans="1:103" ht="13.5">
      <c r="A182" s="42" t="s">
        <v>984</v>
      </c>
      <c r="B182" s="28">
        <v>-35.92</v>
      </c>
      <c r="C182" s="28">
        <v>-70.84</v>
      </c>
      <c r="D182" s="42">
        <v>7.57</v>
      </c>
      <c r="E182" s="42">
        <v>7.93</v>
      </c>
      <c r="F182" s="42" t="s">
        <v>985</v>
      </c>
      <c r="G182" s="42">
        <v>53.92</v>
      </c>
      <c r="H182" s="42">
        <v>0.84</v>
      </c>
      <c r="I182" s="42">
        <v>19.14</v>
      </c>
      <c r="J182" s="42"/>
      <c r="K182" s="19">
        <v>7.39674255376586</v>
      </c>
      <c r="L182" s="42"/>
      <c r="M182" s="42">
        <v>0.18</v>
      </c>
      <c r="N182" s="42">
        <v>3.73</v>
      </c>
      <c r="O182" s="42">
        <v>8.07</v>
      </c>
      <c r="P182" s="42">
        <v>3.48</v>
      </c>
      <c r="Q182" s="42">
        <v>0.3</v>
      </c>
      <c r="R182" s="42">
        <v>0.23</v>
      </c>
      <c r="S182" s="42">
        <v>1.7</v>
      </c>
      <c r="T182" s="42"/>
      <c r="U182" s="19">
        <v>98.98674255376586</v>
      </c>
      <c r="V182" s="42">
        <v>7</v>
      </c>
      <c r="W182" s="42">
        <v>263</v>
      </c>
      <c r="X182" s="42">
        <v>4</v>
      </c>
      <c r="Y182" s="42">
        <v>681</v>
      </c>
      <c r="Z182" s="42">
        <v>91</v>
      </c>
      <c r="AA182" s="42"/>
      <c r="AB182" s="42"/>
      <c r="AC182" s="42"/>
      <c r="AD182" s="42"/>
      <c r="AE182" s="42"/>
      <c r="AF182" s="42"/>
      <c r="AG182" s="42"/>
      <c r="AH182" s="42"/>
      <c r="AI182" s="42"/>
      <c r="AJ182" s="42"/>
      <c r="AK182" s="42"/>
      <c r="AL182" s="42"/>
      <c r="AM182" s="42"/>
      <c r="AN182" s="42"/>
      <c r="AO182" s="42">
        <v>14</v>
      </c>
      <c r="AP182" s="42">
        <v>15</v>
      </c>
      <c r="AQ182" s="42">
        <v>18</v>
      </c>
      <c r="AR182" s="42">
        <v>62</v>
      </c>
      <c r="AS182" s="42">
        <v>36</v>
      </c>
      <c r="AT182" s="42">
        <v>156</v>
      </c>
      <c r="AU182" s="42">
        <v>129</v>
      </c>
      <c r="AV182" s="42">
        <v>69</v>
      </c>
      <c r="AW182" s="42">
        <v>8</v>
      </c>
      <c r="AX182" s="42"/>
      <c r="AY182" s="42">
        <v>8</v>
      </c>
      <c r="AZ182" s="42"/>
      <c r="BA182" s="42"/>
      <c r="BB182" s="42"/>
      <c r="BC182" s="137">
        <v>48.642857142857146</v>
      </c>
      <c r="BD182" s="137">
        <v>7.4835164835164845</v>
      </c>
      <c r="BE182" s="137">
        <v>2.89010989010989</v>
      </c>
      <c r="BF182" s="138">
        <v>0.043956043956044</v>
      </c>
      <c r="BG182" s="42">
        <v>0.285714285714286</v>
      </c>
      <c r="BH182" s="42">
        <v>0.0879120879120879</v>
      </c>
      <c r="BI182" s="137">
        <v>10.4</v>
      </c>
      <c r="BJ182" s="42">
        <v>11.142857142857139</v>
      </c>
      <c r="BK182" s="137"/>
      <c r="BL182" s="139">
        <v>1.082667253051326</v>
      </c>
      <c r="BM182" s="139">
        <v>22.78571428571428</v>
      </c>
      <c r="BN182" s="137">
        <v>1.983040899132938</v>
      </c>
      <c r="BO182" s="137">
        <v>52.9114991951253</v>
      </c>
      <c r="BP182" s="42">
        <v>0.7040297</v>
      </c>
      <c r="BQ182" s="42"/>
      <c r="BR182" s="42"/>
      <c r="BS182" s="42"/>
      <c r="BT182" s="42"/>
      <c r="BU182" s="42"/>
      <c r="BV182" s="137"/>
      <c r="BW182" s="141"/>
      <c r="BX182" s="141"/>
      <c r="BY182" s="141"/>
      <c r="BZ182" s="141"/>
      <c r="CA182" s="141"/>
      <c r="CB182" s="141"/>
      <c r="CC182" s="141"/>
      <c r="CD182" s="141"/>
      <c r="CE182" s="141"/>
      <c r="CF182" s="141"/>
      <c r="CG182" s="141"/>
      <c r="CH182" s="141"/>
      <c r="CI182" s="141"/>
      <c r="CJ182" s="141"/>
      <c r="CK182" s="140">
        <v>0.5</v>
      </c>
      <c r="CL182" s="141"/>
      <c r="CM182" s="140"/>
      <c r="CN182" s="42"/>
      <c r="CO182" s="42"/>
      <c r="CQ182" s="42"/>
      <c r="CR182" s="42"/>
      <c r="CS182" s="42"/>
      <c r="CT182" s="42"/>
      <c r="CU182" s="42"/>
      <c r="CV182" s="42"/>
      <c r="CW182" s="42"/>
      <c r="CX182" s="42"/>
      <c r="CY182" s="42"/>
    </row>
    <row r="183" spans="1:103" ht="13.5">
      <c r="A183" s="42" t="s">
        <v>986</v>
      </c>
      <c r="B183" s="28">
        <v>-35.92</v>
      </c>
      <c r="C183" s="28">
        <v>-70.84</v>
      </c>
      <c r="D183" s="42">
        <v>6</v>
      </c>
      <c r="E183" s="42">
        <v>10</v>
      </c>
      <c r="F183" s="42" t="s">
        <v>987</v>
      </c>
      <c r="G183" s="42">
        <v>59.33</v>
      </c>
      <c r="H183" s="42">
        <v>0.98</v>
      </c>
      <c r="I183" s="42">
        <v>19.23</v>
      </c>
      <c r="J183" s="42"/>
      <c r="K183" s="19">
        <v>6.082965895797715</v>
      </c>
      <c r="L183" s="42"/>
      <c r="M183" s="42">
        <v>0.16</v>
      </c>
      <c r="N183" s="42">
        <v>2.83</v>
      </c>
      <c r="O183" s="42">
        <v>4.7</v>
      </c>
      <c r="P183" s="42">
        <v>3.3</v>
      </c>
      <c r="Q183" s="42">
        <v>1.94</v>
      </c>
      <c r="R183" s="42">
        <v>0.16</v>
      </c>
      <c r="S183" s="42">
        <v>1.19</v>
      </c>
      <c r="T183" s="42"/>
      <c r="U183" s="19">
        <v>99.90296589579769</v>
      </c>
      <c r="V183" s="42">
        <v>124</v>
      </c>
      <c r="W183" s="42">
        <v>339</v>
      </c>
      <c r="X183" s="42">
        <v>5</v>
      </c>
      <c r="Y183" s="42">
        <v>507</v>
      </c>
      <c r="Z183" s="42">
        <v>122</v>
      </c>
      <c r="AA183" s="42"/>
      <c r="AB183" s="42"/>
      <c r="AC183" s="42"/>
      <c r="AD183" s="42"/>
      <c r="AE183" s="42"/>
      <c r="AF183" s="42"/>
      <c r="AG183" s="42"/>
      <c r="AH183" s="42"/>
      <c r="AI183" s="42"/>
      <c r="AJ183" s="42"/>
      <c r="AK183" s="42"/>
      <c r="AL183" s="42"/>
      <c r="AM183" s="42"/>
      <c r="AN183" s="42"/>
      <c r="AO183" s="42">
        <v>24</v>
      </c>
      <c r="AP183" s="42">
        <v>21</v>
      </c>
      <c r="AQ183" s="42">
        <v>24</v>
      </c>
      <c r="AR183" s="42">
        <v>62</v>
      </c>
      <c r="AS183" s="42">
        <v>34</v>
      </c>
      <c r="AT183" s="42">
        <v>167</v>
      </c>
      <c r="AU183" s="42">
        <v>63</v>
      </c>
      <c r="AV183" s="42">
        <v>81</v>
      </c>
      <c r="AW183" s="42">
        <v>22</v>
      </c>
      <c r="AX183" s="42"/>
      <c r="AY183" s="42">
        <v>8</v>
      </c>
      <c r="AZ183" s="42"/>
      <c r="BA183" s="42"/>
      <c r="BB183" s="42"/>
      <c r="BC183" s="137">
        <v>21.125</v>
      </c>
      <c r="BD183" s="137">
        <v>4.155737704918033</v>
      </c>
      <c r="BE183" s="137">
        <v>2.7786885245901636</v>
      </c>
      <c r="BF183" s="138">
        <v>0.040983606557377</v>
      </c>
      <c r="BG183" s="42">
        <v>0.208333333333333</v>
      </c>
      <c r="BH183" s="42">
        <v>0.0655737704918033</v>
      </c>
      <c r="BI183" s="137">
        <v>7.952380952380952</v>
      </c>
      <c r="BJ183" s="42">
        <v>6.958333333333334</v>
      </c>
      <c r="BK183" s="137"/>
      <c r="BL183" s="139">
        <v>0.835886850604212</v>
      </c>
      <c r="BM183" s="139">
        <v>19.622448979591834</v>
      </c>
      <c r="BN183" s="137">
        <v>2.14945791370944</v>
      </c>
      <c r="BO183" s="137">
        <v>50.900094285521476</v>
      </c>
      <c r="BP183" s="42"/>
      <c r="BQ183" s="42"/>
      <c r="BR183" s="42"/>
      <c r="BS183" s="42"/>
      <c r="BT183" s="42"/>
      <c r="BU183" s="42"/>
      <c r="BV183" s="137"/>
      <c r="BW183" s="141"/>
      <c r="BX183" s="141"/>
      <c r="BY183" s="141"/>
      <c r="BZ183" s="141"/>
      <c r="CA183" s="141"/>
      <c r="CB183" s="141"/>
      <c r="CC183" s="141"/>
      <c r="CD183" s="141"/>
      <c r="CE183" s="141"/>
      <c r="CF183" s="141"/>
      <c r="CG183" s="141"/>
      <c r="CH183" s="141"/>
      <c r="CI183" s="141"/>
      <c r="CJ183" s="141"/>
      <c r="CK183" s="140">
        <v>0.857142857142857</v>
      </c>
      <c r="CL183" s="141"/>
      <c r="CM183" s="140"/>
      <c r="CN183" s="42"/>
      <c r="CO183" s="42"/>
      <c r="CQ183" s="42"/>
      <c r="CR183" s="42"/>
      <c r="CS183" s="42"/>
      <c r="CT183" s="42"/>
      <c r="CU183" s="42"/>
      <c r="CV183" s="42"/>
      <c r="CW183" s="42"/>
      <c r="CX183" s="42"/>
      <c r="CY183" s="42"/>
    </row>
    <row r="184" spans="1:103" ht="13.5">
      <c r="A184" s="42" t="s">
        <v>986</v>
      </c>
      <c r="B184" s="28">
        <v>-35.92</v>
      </c>
      <c r="C184" s="28">
        <v>-70.84</v>
      </c>
      <c r="D184" s="42">
        <v>6</v>
      </c>
      <c r="E184" s="42">
        <v>10</v>
      </c>
      <c r="F184" s="42" t="s">
        <v>988</v>
      </c>
      <c r="G184" s="42">
        <v>60.46</v>
      </c>
      <c r="H184" s="42">
        <v>0.71</v>
      </c>
      <c r="I184" s="42">
        <v>17.41</v>
      </c>
      <c r="J184" s="42"/>
      <c r="K184" s="19">
        <v>5.8670026095563745</v>
      </c>
      <c r="L184" s="42"/>
      <c r="M184" s="42">
        <v>0.1</v>
      </c>
      <c r="N184" s="42">
        <v>1.75</v>
      </c>
      <c r="O184" s="42">
        <v>3.11</v>
      </c>
      <c r="P184" s="42">
        <v>4.46</v>
      </c>
      <c r="Q184" s="42">
        <v>4.05</v>
      </c>
      <c r="R184" s="42">
        <v>0.45</v>
      </c>
      <c r="S184" s="42">
        <v>0.46</v>
      </c>
      <c r="T184" s="42"/>
      <c r="U184" s="19">
        <v>98.82700260955635</v>
      </c>
      <c r="V184" s="42">
        <v>126</v>
      </c>
      <c r="W184" s="42">
        <v>1086</v>
      </c>
      <c r="X184" s="42">
        <v>7</v>
      </c>
      <c r="Y184" s="42">
        <v>369</v>
      </c>
      <c r="Z184" s="42">
        <v>224</v>
      </c>
      <c r="AA184" s="42"/>
      <c r="AB184" s="42"/>
      <c r="AC184" s="42"/>
      <c r="AD184" s="42"/>
      <c r="AE184" s="42"/>
      <c r="AF184" s="42"/>
      <c r="AG184" s="42"/>
      <c r="AH184" s="42"/>
      <c r="AI184" s="42"/>
      <c r="AJ184" s="42"/>
      <c r="AK184" s="42"/>
      <c r="AL184" s="42"/>
      <c r="AM184" s="42"/>
      <c r="AN184" s="42"/>
      <c r="AO184" s="42">
        <v>21</v>
      </c>
      <c r="AP184" s="42">
        <v>7</v>
      </c>
      <c r="AQ184" s="42">
        <v>8</v>
      </c>
      <c r="AR184" s="42">
        <v>44</v>
      </c>
      <c r="AS184" s="42">
        <v>32</v>
      </c>
      <c r="AT184" s="42">
        <v>45</v>
      </c>
      <c r="AU184" s="42">
        <v>47</v>
      </c>
      <c r="AV184" s="42">
        <v>87</v>
      </c>
      <c r="AW184" s="42">
        <v>23</v>
      </c>
      <c r="AX184" s="42"/>
      <c r="AY184" s="42">
        <v>12</v>
      </c>
      <c r="AZ184" s="42"/>
      <c r="BA184" s="42"/>
      <c r="BB184" s="42"/>
      <c r="BC184" s="137">
        <v>17.57142857142857</v>
      </c>
      <c r="BD184" s="137">
        <v>1.647321428571429</v>
      </c>
      <c r="BE184" s="137">
        <v>4.848214285714286</v>
      </c>
      <c r="BF184" s="138">
        <v>0.03125</v>
      </c>
      <c r="BG184" s="42">
        <v>0.333333333333333</v>
      </c>
      <c r="BH184" s="42">
        <v>0.0535714285714286</v>
      </c>
      <c r="BI184" s="137">
        <v>6.428571428571429</v>
      </c>
      <c r="BJ184" s="42">
        <v>2.1428571428571432</v>
      </c>
      <c r="BK184" s="137"/>
      <c r="BL184" s="139">
        <v>0.998016014686261</v>
      </c>
      <c r="BM184" s="139">
        <v>24.521126760563376</v>
      </c>
      <c r="BN184" s="137">
        <v>3.3525729197465</v>
      </c>
      <c r="BO184" s="137">
        <v>39.92707086168302</v>
      </c>
      <c r="BP184" s="42"/>
      <c r="BQ184" s="42"/>
      <c r="BR184" s="42"/>
      <c r="BS184" s="42"/>
      <c r="BT184" s="42"/>
      <c r="BU184" s="42"/>
      <c r="BV184" s="137"/>
      <c r="BW184" s="141"/>
      <c r="BX184" s="141"/>
      <c r="BY184" s="141"/>
      <c r="BZ184" s="141"/>
      <c r="CA184" s="141"/>
      <c r="CB184" s="141"/>
      <c r="CC184" s="141"/>
      <c r="CD184" s="141"/>
      <c r="CE184" s="141"/>
      <c r="CF184" s="141"/>
      <c r="CG184" s="141"/>
      <c r="CH184" s="140"/>
      <c r="CI184" s="141"/>
      <c r="CJ184" s="141"/>
      <c r="CK184" s="140">
        <v>0.75</v>
      </c>
      <c r="CL184" s="141"/>
      <c r="CM184" s="140"/>
      <c r="CN184" s="42"/>
      <c r="CO184" s="42"/>
      <c r="CQ184" s="42"/>
      <c r="CR184" s="42"/>
      <c r="CS184" s="42"/>
      <c r="CT184" s="42"/>
      <c r="CU184" s="42"/>
      <c r="CV184" s="42"/>
      <c r="CW184" s="42"/>
      <c r="CX184" s="42"/>
      <c r="CY184" s="42"/>
    </row>
    <row r="185" spans="1:103" ht="13.5">
      <c r="A185" s="42" t="s">
        <v>986</v>
      </c>
      <c r="B185" s="28">
        <v>-35.92</v>
      </c>
      <c r="C185" s="28">
        <v>-70.84</v>
      </c>
      <c r="D185" s="42">
        <v>6</v>
      </c>
      <c r="E185" s="42">
        <v>10</v>
      </c>
      <c r="F185" s="42" t="s">
        <v>989</v>
      </c>
      <c r="G185" s="42">
        <v>62.93</v>
      </c>
      <c r="H185" s="42">
        <v>0.62</v>
      </c>
      <c r="I185" s="42">
        <v>15.86</v>
      </c>
      <c r="J185" s="42"/>
      <c r="K185" s="19">
        <v>4.913164761990462</v>
      </c>
      <c r="L185" s="42"/>
      <c r="M185" s="42">
        <v>0.1</v>
      </c>
      <c r="N185" s="42">
        <v>2.76</v>
      </c>
      <c r="O185" s="42">
        <v>4.52</v>
      </c>
      <c r="P185" s="42">
        <v>4.4</v>
      </c>
      <c r="Q185" s="42">
        <v>1.45</v>
      </c>
      <c r="R185" s="42">
        <v>0.16</v>
      </c>
      <c r="S185" s="42">
        <v>1.2</v>
      </c>
      <c r="T185" s="42"/>
      <c r="U185" s="19">
        <v>98.91316476199049</v>
      </c>
      <c r="V185" s="42">
        <v>76</v>
      </c>
      <c r="W185" s="42">
        <v>376</v>
      </c>
      <c r="X185" s="42">
        <v>6</v>
      </c>
      <c r="Y185" s="42">
        <v>461</v>
      </c>
      <c r="Z185" s="42">
        <v>165</v>
      </c>
      <c r="AA185" s="42"/>
      <c r="AB185" s="42"/>
      <c r="AC185" s="42"/>
      <c r="AD185" s="42"/>
      <c r="AE185" s="42"/>
      <c r="AF185" s="42"/>
      <c r="AG185" s="42"/>
      <c r="AH185" s="42"/>
      <c r="AI185" s="42"/>
      <c r="AJ185" s="42"/>
      <c r="AK185" s="42"/>
      <c r="AL185" s="42"/>
      <c r="AM185" s="42"/>
      <c r="AN185" s="42"/>
      <c r="AO185" s="42">
        <v>17</v>
      </c>
      <c r="AP185" s="42">
        <v>9</v>
      </c>
      <c r="AQ185" s="42">
        <v>36</v>
      </c>
      <c r="AR185" s="42">
        <v>132</v>
      </c>
      <c r="AS185" s="42">
        <v>36</v>
      </c>
      <c r="AT185" s="42">
        <v>110</v>
      </c>
      <c r="AU185" s="42">
        <v>9</v>
      </c>
      <c r="AV185" s="42">
        <v>90</v>
      </c>
      <c r="AW185" s="42">
        <v>8</v>
      </c>
      <c r="AX185" s="42"/>
      <c r="AY185" s="42">
        <v>19</v>
      </c>
      <c r="AZ185" s="42">
        <v>4</v>
      </c>
      <c r="BA185" s="42"/>
      <c r="BB185" s="42"/>
      <c r="BC185" s="137">
        <v>27.11764705882353</v>
      </c>
      <c r="BD185" s="137">
        <v>2.7939393939393944</v>
      </c>
      <c r="BE185" s="137">
        <v>2.278787878787879</v>
      </c>
      <c r="BF185" s="138">
        <v>0.0363636363636364</v>
      </c>
      <c r="BG185" s="42">
        <v>0.352941176470588</v>
      </c>
      <c r="BH185" s="42">
        <v>0.115151515151515</v>
      </c>
      <c r="BI185" s="137">
        <v>12.22222222222222</v>
      </c>
      <c r="BJ185" s="42">
        <v>6.470588235294118</v>
      </c>
      <c r="BK185" s="137"/>
      <c r="BL185" s="139">
        <v>1.0735207783240748</v>
      </c>
      <c r="BM185" s="139">
        <v>25.58064516129032</v>
      </c>
      <c r="BN185" s="137">
        <v>1.7801321601414721</v>
      </c>
      <c r="BO185" s="137">
        <v>55.589927668271386</v>
      </c>
      <c r="BP185" s="42"/>
      <c r="BQ185" s="42"/>
      <c r="BR185" s="42"/>
      <c r="BS185" s="42"/>
      <c r="BT185" s="42"/>
      <c r="BU185" s="42"/>
      <c r="BV185" s="137"/>
      <c r="BW185" s="141"/>
      <c r="BX185" s="141"/>
      <c r="BY185" s="141"/>
      <c r="BZ185" s="141"/>
      <c r="CA185" s="141"/>
      <c r="CB185" s="141"/>
      <c r="CC185" s="141"/>
      <c r="CD185" s="141"/>
      <c r="CE185" s="141"/>
      <c r="CF185" s="141"/>
      <c r="CG185" s="141"/>
      <c r="CH185" s="141"/>
      <c r="CI185" s="141"/>
      <c r="CJ185" s="141"/>
      <c r="CK185" s="140">
        <v>0.607142857142857</v>
      </c>
      <c r="CL185" s="141"/>
      <c r="CM185" s="140"/>
      <c r="CN185" s="42"/>
      <c r="CO185" s="42"/>
      <c r="CQ185" s="42"/>
      <c r="CR185" s="42"/>
      <c r="CS185" s="42"/>
      <c r="CT185" s="42"/>
      <c r="CU185" s="42"/>
      <c r="CV185" s="42"/>
      <c r="CW185" s="42"/>
      <c r="CX185" s="42"/>
      <c r="CY185" s="42"/>
    </row>
    <row r="186" spans="1:103" ht="13.5">
      <c r="A186" s="42" t="s">
        <v>986</v>
      </c>
      <c r="B186" s="28">
        <v>-35.92</v>
      </c>
      <c r="C186" s="28">
        <v>-70.84</v>
      </c>
      <c r="D186" s="42">
        <v>6</v>
      </c>
      <c r="E186" s="42">
        <v>10</v>
      </c>
      <c r="F186" s="42" t="s">
        <v>990</v>
      </c>
      <c r="G186" s="42">
        <v>63.62</v>
      </c>
      <c r="H186" s="42">
        <v>1.03</v>
      </c>
      <c r="I186" s="42">
        <v>16.32</v>
      </c>
      <c r="J186" s="42"/>
      <c r="K186" s="19">
        <v>4.904166291730406</v>
      </c>
      <c r="L186" s="42"/>
      <c r="M186" s="42">
        <v>0.13</v>
      </c>
      <c r="N186" s="42">
        <v>1.91</v>
      </c>
      <c r="O186" s="42">
        <v>4.46</v>
      </c>
      <c r="P186" s="42">
        <v>3.78</v>
      </c>
      <c r="Q186" s="42">
        <v>1.74</v>
      </c>
      <c r="R186" s="42">
        <v>0.27</v>
      </c>
      <c r="S186" s="42">
        <v>0.77</v>
      </c>
      <c r="T186" s="42"/>
      <c r="U186" s="19">
        <v>98.93416629173039</v>
      </c>
      <c r="V186" s="42">
        <v>51</v>
      </c>
      <c r="W186" s="42">
        <v>803</v>
      </c>
      <c r="X186" s="42">
        <v>7</v>
      </c>
      <c r="Y186" s="42">
        <v>499</v>
      </c>
      <c r="Z186" s="42">
        <v>211</v>
      </c>
      <c r="AA186" s="42"/>
      <c r="AB186" s="42"/>
      <c r="AC186" s="42"/>
      <c r="AD186" s="42"/>
      <c r="AE186" s="42"/>
      <c r="AF186" s="42"/>
      <c r="AG186" s="42"/>
      <c r="AH186" s="42"/>
      <c r="AI186" s="42"/>
      <c r="AJ186" s="42"/>
      <c r="AK186" s="42"/>
      <c r="AL186" s="42"/>
      <c r="AM186" s="42"/>
      <c r="AN186" s="42"/>
      <c r="AO186" s="42">
        <v>28</v>
      </c>
      <c r="AP186" s="42">
        <v>19</v>
      </c>
      <c r="AQ186" s="42">
        <v>12</v>
      </c>
      <c r="AR186" s="42">
        <v>42</v>
      </c>
      <c r="AS186" s="42">
        <v>42</v>
      </c>
      <c r="AT186" s="42">
        <v>153</v>
      </c>
      <c r="AU186" s="42">
        <v>12</v>
      </c>
      <c r="AV186" s="42">
        <v>72</v>
      </c>
      <c r="AW186" s="42">
        <v>11</v>
      </c>
      <c r="AX186" s="42"/>
      <c r="AY186" s="42">
        <v>12</v>
      </c>
      <c r="AZ186" s="42"/>
      <c r="BA186" s="42"/>
      <c r="BB186" s="42"/>
      <c r="BC186" s="137">
        <v>17.82142857142857</v>
      </c>
      <c r="BD186" s="137">
        <v>2.364928909952606</v>
      </c>
      <c r="BE186" s="137">
        <v>3.805687203791469</v>
      </c>
      <c r="BF186" s="138">
        <v>0.033175355450237</v>
      </c>
      <c r="BG186" s="42">
        <v>0.25</v>
      </c>
      <c r="BH186" s="42">
        <v>0.0568720379146919</v>
      </c>
      <c r="BI186" s="137">
        <v>8.052631578947373</v>
      </c>
      <c r="BJ186" s="42">
        <v>5.4642857142857135</v>
      </c>
      <c r="BK186" s="137"/>
      <c r="BL186" s="139">
        <v>0.993314953813162</v>
      </c>
      <c r="BM186" s="139">
        <v>15.84466019417476</v>
      </c>
      <c r="BN186" s="137">
        <v>2.567626330748904</v>
      </c>
      <c r="BO186" s="137">
        <v>46.46195973088686</v>
      </c>
      <c r="BP186" s="42"/>
      <c r="BQ186" s="42"/>
      <c r="BR186" s="42"/>
      <c r="BS186" s="42"/>
      <c r="BT186" s="42"/>
      <c r="BU186" s="42"/>
      <c r="BV186" s="137"/>
      <c r="BW186" s="141"/>
      <c r="BX186" s="141"/>
      <c r="BY186" s="141"/>
      <c r="BZ186" s="141"/>
      <c r="CA186" s="141"/>
      <c r="CB186" s="141"/>
      <c r="CC186" s="141"/>
      <c r="CD186" s="141"/>
      <c r="CE186" s="141"/>
      <c r="CF186" s="141"/>
      <c r="CG186" s="141"/>
      <c r="CH186" s="141"/>
      <c r="CI186" s="141"/>
      <c r="CJ186" s="141"/>
      <c r="CK186" s="140">
        <v>1</v>
      </c>
      <c r="CL186" s="141"/>
      <c r="CM186" s="140"/>
      <c r="CN186" s="42"/>
      <c r="CO186" s="42"/>
      <c r="CQ186" s="42"/>
      <c r="CR186" s="42"/>
      <c r="CS186" s="42"/>
      <c r="CT186" s="42"/>
      <c r="CU186" s="42"/>
      <c r="CV186" s="42"/>
      <c r="CW186" s="42"/>
      <c r="CX186" s="42"/>
      <c r="CY186" s="42"/>
    </row>
    <row r="187" spans="1:103" ht="13.5">
      <c r="A187" s="42" t="s">
        <v>986</v>
      </c>
      <c r="B187" s="28">
        <v>-35.92</v>
      </c>
      <c r="C187" s="28">
        <v>-70.84</v>
      </c>
      <c r="D187" s="42">
        <v>7.1</v>
      </c>
      <c r="E187" s="42">
        <v>9.9</v>
      </c>
      <c r="F187" s="42" t="s">
        <v>991</v>
      </c>
      <c r="G187" s="42">
        <v>53.97</v>
      </c>
      <c r="H187" s="42">
        <v>0.88</v>
      </c>
      <c r="I187" s="42">
        <v>19.17</v>
      </c>
      <c r="J187" s="42"/>
      <c r="K187" s="19">
        <v>7.2707639701250795</v>
      </c>
      <c r="L187" s="42"/>
      <c r="M187" s="42">
        <v>0.13</v>
      </c>
      <c r="N187" s="42">
        <v>3.91</v>
      </c>
      <c r="O187" s="42">
        <v>7.08</v>
      </c>
      <c r="P187" s="42">
        <v>4.13</v>
      </c>
      <c r="Q187" s="42">
        <v>1.13</v>
      </c>
      <c r="R187" s="42">
        <v>0.23</v>
      </c>
      <c r="S187" s="42">
        <v>0.95</v>
      </c>
      <c r="T187" s="42"/>
      <c r="U187" s="19">
        <v>98.85076397012507</v>
      </c>
      <c r="V187" s="42">
        <v>47</v>
      </c>
      <c r="W187" s="42">
        <v>384</v>
      </c>
      <c r="X187" s="42">
        <v>3</v>
      </c>
      <c r="Y187" s="42">
        <v>631</v>
      </c>
      <c r="Z187" s="42">
        <v>83</v>
      </c>
      <c r="AA187" s="42"/>
      <c r="AB187" s="42"/>
      <c r="AC187" s="42"/>
      <c r="AD187" s="42"/>
      <c r="AE187" s="42"/>
      <c r="AF187" s="42"/>
      <c r="AG187" s="42"/>
      <c r="AH187" s="42"/>
      <c r="AI187" s="42"/>
      <c r="AJ187" s="42"/>
      <c r="AK187" s="42"/>
      <c r="AL187" s="42"/>
      <c r="AM187" s="42"/>
      <c r="AN187" s="42"/>
      <c r="AO187" s="42">
        <v>14</v>
      </c>
      <c r="AP187" s="42">
        <v>17</v>
      </c>
      <c r="AQ187" s="42">
        <v>15</v>
      </c>
      <c r="AR187" s="42">
        <v>35</v>
      </c>
      <c r="AS187" s="42">
        <v>34</v>
      </c>
      <c r="AT187" s="42">
        <v>170</v>
      </c>
      <c r="AU187" s="42">
        <v>49</v>
      </c>
      <c r="AV187" s="42">
        <v>57</v>
      </c>
      <c r="AW187" s="42">
        <v>5</v>
      </c>
      <c r="AX187" s="42"/>
      <c r="AY187" s="42">
        <v>8</v>
      </c>
      <c r="AZ187" s="42"/>
      <c r="BA187" s="42"/>
      <c r="BB187" s="42"/>
      <c r="BC187" s="137">
        <v>45.07142857142856</v>
      </c>
      <c r="BD187" s="137">
        <v>7.602409638554216</v>
      </c>
      <c r="BE187" s="137">
        <v>4.6265060240963845</v>
      </c>
      <c r="BF187" s="138">
        <v>0.036144578313253</v>
      </c>
      <c r="BG187" s="42">
        <v>0.214285714285714</v>
      </c>
      <c r="BH187" s="42">
        <v>0.0963855421686747</v>
      </c>
      <c r="BI187" s="137">
        <v>10</v>
      </c>
      <c r="BJ187" s="42">
        <v>12.142857142857139</v>
      </c>
      <c r="BK187" s="137"/>
      <c r="BL187" s="139">
        <v>1.0897232370185617</v>
      </c>
      <c r="BM187" s="139">
        <v>21.78409090909091</v>
      </c>
      <c r="BN187" s="137">
        <v>1.859530427141964</v>
      </c>
      <c r="BO187" s="137">
        <v>54.51019072964647</v>
      </c>
      <c r="BP187" s="42">
        <v>0.7040487</v>
      </c>
      <c r="BQ187" s="42"/>
      <c r="BR187" s="42"/>
      <c r="BS187" s="42"/>
      <c r="BT187" s="42"/>
      <c r="BU187" s="42"/>
      <c r="BV187" s="137"/>
      <c r="BW187" s="141"/>
      <c r="BX187" s="141"/>
      <c r="BY187" s="141"/>
      <c r="BZ187" s="141"/>
      <c r="CA187" s="141"/>
      <c r="CB187" s="141"/>
      <c r="CC187" s="141"/>
      <c r="CD187" s="141"/>
      <c r="CE187" s="141"/>
      <c r="CF187" s="141"/>
      <c r="CG187" s="141"/>
      <c r="CH187" s="141"/>
      <c r="CI187" s="141"/>
      <c r="CJ187" s="141"/>
      <c r="CK187" s="140">
        <v>0.5</v>
      </c>
      <c r="CL187" s="141"/>
      <c r="CM187" s="140"/>
      <c r="CN187" s="42"/>
      <c r="CO187" s="42"/>
      <c r="CQ187" s="42"/>
      <c r="CR187" s="42"/>
      <c r="CS187" s="42"/>
      <c r="CT187" s="42"/>
      <c r="CU187" s="42"/>
      <c r="CV187" s="42"/>
      <c r="CW187" s="42"/>
      <c r="CX187" s="42"/>
      <c r="CY187" s="42"/>
    </row>
    <row r="188" spans="1:103" ht="13.5">
      <c r="A188" s="42" t="s">
        <v>986</v>
      </c>
      <c r="B188" s="28">
        <v>-35.92</v>
      </c>
      <c r="C188" s="28">
        <v>-70.84</v>
      </c>
      <c r="D188" s="42">
        <v>6</v>
      </c>
      <c r="E188" s="42">
        <v>10</v>
      </c>
      <c r="F188" s="42" t="s">
        <v>992</v>
      </c>
      <c r="G188" s="42">
        <v>52.27</v>
      </c>
      <c r="H188" s="42">
        <v>1.1</v>
      </c>
      <c r="I188" s="42">
        <v>19.84</v>
      </c>
      <c r="J188" s="42"/>
      <c r="K188" s="19">
        <v>7.3067578511653</v>
      </c>
      <c r="L188" s="42"/>
      <c r="M188" s="42">
        <v>0.15</v>
      </c>
      <c r="N188" s="42">
        <v>3.54</v>
      </c>
      <c r="O188" s="42">
        <v>8.65</v>
      </c>
      <c r="P188" s="42">
        <v>3.68</v>
      </c>
      <c r="Q188" s="42">
        <v>0.7</v>
      </c>
      <c r="R188" s="42">
        <v>0.24</v>
      </c>
      <c r="S188" s="42">
        <v>1.44</v>
      </c>
      <c r="T188" s="42"/>
      <c r="U188" s="19">
        <v>98.91675785116533</v>
      </c>
      <c r="V188" s="42">
        <v>29</v>
      </c>
      <c r="W188" s="42">
        <v>186</v>
      </c>
      <c r="X188" s="42">
        <v>3</v>
      </c>
      <c r="Y188" s="42">
        <v>687</v>
      </c>
      <c r="Z188" s="42">
        <v>81</v>
      </c>
      <c r="AA188" s="42"/>
      <c r="AB188" s="42"/>
      <c r="AC188" s="42"/>
      <c r="AD188" s="42"/>
      <c r="AE188" s="42"/>
      <c r="AF188" s="42"/>
      <c r="AG188" s="42"/>
      <c r="AH188" s="42"/>
      <c r="AI188" s="42"/>
      <c r="AJ188" s="42"/>
      <c r="AK188" s="42"/>
      <c r="AL188" s="42"/>
      <c r="AM188" s="42"/>
      <c r="AN188" s="42"/>
      <c r="AO188" s="42">
        <v>16</v>
      </c>
      <c r="AP188" s="42">
        <v>20</v>
      </c>
      <c r="AQ188" s="42">
        <v>19</v>
      </c>
      <c r="AR188" s="42">
        <v>44</v>
      </c>
      <c r="AS188" s="42">
        <v>39</v>
      </c>
      <c r="AT188" s="42">
        <v>222</v>
      </c>
      <c r="AU188" s="42">
        <v>107</v>
      </c>
      <c r="AV188" s="42">
        <v>63</v>
      </c>
      <c r="AW188" s="42"/>
      <c r="AX188" s="42"/>
      <c r="AY188" s="42">
        <v>8</v>
      </c>
      <c r="AZ188" s="42"/>
      <c r="BA188" s="42"/>
      <c r="BB188" s="42"/>
      <c r="BC188" s="137">
        <v>42.9375</v>
      </c>
      <c r="BD188" s="137">
        <v>8.481481481481481</v>
      </c>
      <c r="BE188" s="137">
        <v>2.2962962962962963</v>
      </c>
      <c r="BF188" s="138">
        <v>0.037037037037037</v>
      </c>
      <c r="BG188" s="42">
        <v>0.1875</v>
      </c>
      <c r="BH188" s="42">
        <v>0.0987654320987654</v>
      </c>
      <c r="BI188" s="137">
        <v>11.1</v>
      </c>
      <c r="BJ188" s="42">
        <v>13.875</v>
      </c>
      <c r="BK188" s="137"/>
      <c r="BL188" s="139">
        <v>1.136027213121415</v>
      </c>
      <c r="BM188" s="139">
        <v>18.036363636363635</v>
      </c>
      <c r="BN188" s="137">
        <v>2.06405589015969</v>
      </c>
      <c r="BO188" s="137">
        <v>51.91282631911079</v>
      </c>
      <c r="BP188" s="42"/>
      <c r="BQ188" s="42"/>
      <c r="BR188" s="42"/>
      <c r="BS188" s="42"/>
      <c r="BT188" s="42"/>
      <c r="BU188" s="42"/>
      <c r="BV188" s="137"/>
      <c r="BW188" s="141"/>
      <c r="BX188" s="141"/>
      <c r="BY188" s="141"/>
      <c r="BZ188" s="141"/>
      <c r="CA188" s="141"/>
      <c r="CB188" s="141"/>
      <c r="CC188" s="141"/>
      <c r="CD188" s="141"/>
      <c r="CE188" s="141"/>
      <c r="CF188" s="141"/>
      <c r="CG188" s="141"/>
      <c r="CH188" s="141"/>
      <c r="CI188" s="141"/>
      <c r="CJ188" s="141"/>
      <c r="CK188" s="140">
        <v>0.571428571428571</v>
      </c>
      <c r="CL188" s="141"/>
      <c r="CM188" s="140"/>
      <c r="CN188" s="42"/>
      <c r="CO188" s="42"/>
      <c r="CQ188" s="42"/>
      <c r="CR188" s="42"/>
      <c r="CS188" s="42"/>
      <c r="CT188" s="42"/>
      <c r="CU188" s="42"/>
      <c r="CV188" s="42"/>
      <c r="CW188" s="42"/>
      <c r="CX188" s="42"/>
      <c r="CY188" s="42"/>
    </row>
    <row r="189" spans="1:103" ht="13.5">
      <c r="A189" s="42" t="s">
        <v>986</v>
      </c>
      <c r="B189" s="28">
        <v>-35.92</v>
      </c>
      <c r="C189" s="28">
        <v>-70.84</v>
      </c>
      <c r="D189" s="42">
        <v>6</v>
      </c>
      <c r="E189" s="42">
        <v>10</v>
      </c>
      <c r="F189" s="42" t="s">
        <v>993</v>
      </c>
      <c r="G189" s="42">
        <v>59.52</v>
      </c>
      <c r="H189" s="42">
        <v>0.97</v>
      </c>
      <c r="I189" s="42">
        <v>18.56</v>
      </c>
      <c r="J189" s="42"/>
      <c r="K189" s="19">
        <v>6.32592459281922</v>
      </c>
      <c r="L189" s="42"/>
      <c r="M189" s="42">
        <v>0.14</v>
      </c>
      <c r="N189" s="42">
        <v>2.42</v>
      </c>
      <c r="O189" s="42">
        <v>4.9</v>
      </c>
      <c r="P189" s="42">
        <v>3.53</v>
      </c>
      <c r="Q189" s="42">
        <v>1.8</v>
      </c>
      <c r="R189" s="42">
        <v>0.18</v>
      </c>
      <c r="S189" s="42">
        <v>0.87</v>
      </c>
      <c r="T189" s="42"/>
      <c r="U189" s="19">
        <v>99.21592459281923</v>
      </c>
      <c r="V189" s="42">
        <v>46</v>
      </c>
      <c r="W189" s="42">
        <v>417</v>
      </c>
      <c r="X189" s="42">
        <v>4</v>
      </c>
      <c r="Y189" s="42">
        <v>452</v>
      </c>
      <c r="Z189" s="42">
        <v>122</v>
      </c>
      <c r="AA189" s="42"/>
      <c r="AB189" s="42"/>
      <c r="AC189" s="42"/>
      <c r="AD189" s="42"/>
      <c r="AE189" s="42"/>
      <c r="AF189" s="42"/>
      <c r="AG189" s="42"/>
      <c r="AH189" s="42"/>
      <c r="AI189" s="42"/>
      <c r="AJ189" s="42"/>
      <c r="AK189" s="42"/>
      <c r="AL189" s="42"/>
      <c r="AM189" s="42"/>
      <c r="AN189" s="42"/>
      <c r="AO189" s="42">
        <v>22</v>
      </c>
      <c r="AP189" s="42">
        <v>17</v>
      </c>
      <c r="AQ189" s="42">
        <v>22</v>
      </c>
      <c r="AR189" s="42">
        <v>81</v>
      </c>
      <c r="AS189" s="42">
        <v>41</v>
      </c>
      <c r="AT189" s="42">
        <v>161</v>
      </c>
      <c r="AU189" s="42">
        <v>42</v>
      </c>
      <c r="AV189" s="42">
        <v>90</v>
      </c>
      <c r="AW189" s="42">
        <v>12</v>
      </c>
      <c r="AX189" s="42"/>
      <c r="AY189" s="42">
        <v>9</v>
      </c>
      <c r="AZ189" s="42"/>
      <c r="BA189" s="42"/>
      <c r="BB189" s="42"/>
      <c r="BC189" s="137">
        <v>20.54545454545455</v>
      </c>
      <c r="BD189" s="137">
        <v>3.704918032786885</v>
      </c>
      <c r="BE189" s="137">
        <v>3.418032786885246</v>
      </c>
      <c r="BF189" s="138">
        <v>0.0327868852459016</v>
      </c>
      <c r="BG189" s="42">
        <v>0.181818181818182</v>
      </c>
      <c r="BH189" s="42">
        <v>0.0737704918032787</v>
      </c>
      <c r="BI189" s="137">
        <v>9.47058823529412</v>
      </c>
      <c r="BJ189" s="42">
        <v>7.318181818181817</v>
      </c>
      <c r="BK189" s="137"/>
      <c r="BL189" s="139">
        <v>0.897875394944267</v>
      </c>
      <c r="BM189" s="139">
        <v>19.1340206185567</v>
      </c>
      <c r="BN189" s="137">
        <v>2.6140184267848015</v>
      </c>
      <c r="BO189" s="137">
        <v>46.016825188832186</v>
      </c>
      <c r="BP189" s="42"/>
      <c r="BQ189" s="42"/>
      <c r="BR189" s="42"/>
      <c r="BS189" s="42"/>
      <c r="BT189" s="42"/>
      <c r="BU189" s="42"/>
      <c r="BV189" s="137"/>
      <c r="BW189" s="141"/>
      <c r="BX189" s="141"/>
      <c r="BY189" s="141"/>
      <c r="BZ189" s="141"/>
      <c r="CA189" s="141"/>
      <c r="CB189" s="141"/>
      <c r="CC189" s="141"/>
      <c r="CD189" s="141"/>
      <c r="CE189" s="141"/>
      <c r="CF189" s="141"/>
      <c r="CG189" s="141"/>
      <c r="CH189" s="141"/>
      <c r="CI189" s="141"/>
      <c r="CJ189" s="141"/>
      <c r="CK189" s="140">
        <v>0.785714285714286</v>
      </c>
      <c r="CL189" s="141"/>
      <c r="CM189" s="140"/>
      <c r="CN189" s="42"/>
      <c r="CO189" s="42"/>
      <c r="CQ189" s="42"/>
      <c r="CR189" s="42"/>
      <c r="CS189" s="42"/>
      <c r="CT189" s="42"/>
      <c r="CU189" s="42"/>
      <c r="CV189" s="42"/>
      <c r="CW189" s="42"/>
      <c r="CX189" s="42"/>
      <c r="CY189" s="42"/>
    </row>
    <row r="190" spans="1:103" ht="13.5">
      <c r="A190" s="42" t="s">
        <v>986</v>
      </c>
      <c r="B190" s="28">
        <v>-35.92</v>
      </c>
      <c r="C190" s="28">
        <v>-70.84</v>
      </c>
      <c r="D190" s="42">
        <v>6</v>
      </c>
      <c r="E190" s="42">
        <v>10</v>
      </c>
      <c r="F190" s="42" t="s">
        <v>994</v>
      </c>
      <c r="G190" s="42">
        <v>62.11</v>
      </c>
      <c r="H190" s="42">
        <v>1.12</v>
      </c>
      <c r="I190" s="42">
        <v>16.08</v>
      </c>
      <c r="J190" s="42"/>
      <c r="K190" s="19">
        <v>5.5430576801943685</v>
      </c>
      <c r="L190" s="42"/>
      <c r="M190" s="42">
        <v>0.13</v>
      </c>
      <c r="N190" s="42">
        <v>1.98</v>
      </c>
      <c r="O190" s="42">
        <v>4.09</v>
      </c>
      <c r="P190" s="42">
        <v>4.36</v>
      </c>
      <c r="Q190" s="42">
        <v>2.46</v>
      </c>
      <c r="R190" s="42">
        <v>0.31</v>
      </c>
      <c r="S190" s="42">
        <v>0.44</v>
      </c>
      <c r="T190" s="42"/>
      <c r="U190" s="19">
        <v>98.62305768019435</v>
      </c>
      <c r="V190" s="42">
        <v>79</v>
      </c>
      <c r="W190" s="42">
        <v>557</v>
      </c>
      <c r="X190" s="42">
        <v>8</v>
      </c>
      <c r="Y190" s="42">
        <v>401</v>
      </c>
      <c r="Z190" s="42">
        <v>230</v>
      </c>
      <c r="AA190" s="42"/>
      <c r="AB190" s="42"/>
      <c r="AC190" s="42"/>
      <c r="AD190" s="42"/>
      <c r="AE190" s="42"/>
      <c r="AF190" s="42"/>
      <c r="AG190" s="42"/>
      <c r="AH190" s="42"/>
      <c r="AI190" s="42"/>
      <c r="AJ190" s="42"/>
      <c r="AK190" s="42"/>
      <c r="AL190" s="42"/>
      <c r="AM190" s="42"/>
      <c r="AN190" s="42"/>
      <c r="AO190" s="42">
        <v>30</v>
      </c>
      <c r="AP190" s="42">
        <v>14</v>
      </c>
      <c r="AQ190" s="42">
        <v>18</v>
      </c>
      <c r="AR190" s="42">
        <v>65</v>
      </c>
      <c r="AS190" s="42">
        <v>38</v>
      </c>
      <c r="AT190" s="42">
        <v>101</v>
      </c>
      <c r="AU190" s="42">
        <v>11</v>
      </c>
      <c r="AV190" s="42">
        <v>81</v>
      </c>
      <c r="AW190" s="42">
        <v>15</v>
      </c>
      <c r="AX190" s="42"/>
      <c r="AY190" s="42">
        <v>12</v>
      </c>
      <c r="AZ190" s="42"/>
      <c r="BA190" s="42"/>
      <c r="BB190" s="42"/>
      <c r="BC190" s="137">
        <v>13.366666666666672</v>
      </c>
      <c r="BD190" s="137">
        <v>1.743478260869565</v>
      </c>
      <c r="BE190" s="137">
        <v>2.4217391304347826</v>
      </c>
      <c r="BF190" s="138">
        <v>0.0347826086956522</v>
      </c>
      <c r="BG190" s="42">
        <v>0.266666666666667</v>
      </c>
      <c r="BH190" s="42">
        <v>0.0521739130434782</v>
      </c>
      <c r="BI190" s="137">
        <v>7.2142857142857135</v>
      </c>
      <c r="BJ190" s="42">
        <v>3.3666666666666667</v>
      </c>
      <c r="BK190" s="137"/>
      <c r="BL190" s="139">
        <v>1.074109633125025</v>
      </c>
      <c r="BM190" s="139">
        <v>14.357142857142852</v>
      </c>
      <c r="BN190" s="137">
        <v>2.7995240809062465</v>
      </c>
      <c r="BO190" s="137">
        <v>44.31898528217254</v>
      </c>
      <c r="BP190" s="42"/>
      <c r="BQ190" s="42"/>
      <c r="BR190" s="42"/>
      <c r="BS190" s="42"/>
      <c r="BT190" s="42"/>
      <c r="BU190" s="42"/>
      <c r="BV190" s="137"/>
      <c r="BW190" s="141"/>
      <c r="BX190" s="141"/>
      <c r="BY190" s="141"/>
      <c r="BZ190" s="141"/>
      <c r="CA190" s="141"/>
      <c r="CB190" s="141"/>
      <c r="CC190" s="141"/>
      <c r="CD190" s="141"/>
      <c r="CE190" s="141"/>
      <c r="CF190" s="141"/>
      <c r="CG190" s="141"/>
      <c r="CH190" s="141"/>
      <c r="CI190" s="141"/>
      <c r="CJ190" s="141"/>
      <c r="CK190" s="140">
        <v>1.0714285714285712</v>
      </c>
      <c r="CL190" s="141"/>
      <c r="CM190" s="140"/>
      <c r="CN190" s="42"/>
      <c r="CO190" s="42"/>
      <c r="CQ190" s="42"/>
      <c r="CR190" s="42"/>
      <c r="CS190" s="42"/>
      <c r="CT190" s="42"/>
      <c r="CU190" s="42"/>
      <c r="CV190" s="42"/>
      <c r="CW190" s="42"/>
      <c r="CX190" s="42"/>
      <c r="CY190" s="42"/>
    </row>
    <row r="191" spans="1:103" ht="13.5">
      <c r="A191" s="42" t="s">
        <v>986</v>
      </c>
      <c r="B191" s="28">
        <v>-35.92</v>
      </c>
      <c r="C191" s="28">
        <v>-70.84</v>
      </c>
      <c r="D191" s="42">
        <v>6</v>
      </c>
      <c r="E191" s="42">
        <v>10</v>
      </c>
      <c r="F191" s="42" t="s">
        <v>995</v>
      </c>
      <c r="G191" s="42">
        <v>54.47</v>
      </c>
      <c r="H191" s="42">
        <v>1</v>
      </c>
      <c r="I191" s="42">
        <v>17.68</v>
      </c>
      <c r="J191" s="42"/>
      <c r="K191" s="19">
        <v>6.928822100242959</v>
      </c>
      <c r="L191" s="42"/>
      <c r="M191" s="42">
        <v>0.13</v>
      </c>
      <c r="N191" s="42">
        <v>3.91</v>
      </c>
      <c r="O191" s="42">
        <v>8.06</v>
      </c>
      <c r="P191" s="42">
        <v>3.26</v>
      </c>
      <c r="Q191" s="42">
        <v>1.58</v>
      </c>
      <c r="R191" s="42">
        <v>0.25</v>
      </c>
      <c r="S191" s="42">
        <v>1.35</v>
      </c>
      <c r="T191" s="42"/>
      <c r="U191" s="19">
        <v>98.61882210024295</v>
      </c>
      <c r="V191" s="42">
        <v>57</v>
      </c>
      <c r="W191" s="42">
        <v>370</v>
      </c>
      <c r="X191" s="42">
        <v>7</v>
      </c>
      <c r="Y191" s="42">
        <v>492</v>
      </c>
      <c r="Z191" s="42">
        <v>159</v>
      </c>
      <c r="AA191" s="42"/>
      <c r="AB191" s="42"/>
      <c r="AC191" s="42"/>
      <c r="AD191" s="42"/>
      <c r="AE191" s="42"/>
      <c r="AF191" s="42"/>
      <c r="AG191" s="42"/>
      <c r="AH191" s="42"/>
      <c r="AI191" s="42"/>
      <c r="AJ191" s="42"/>
      <c r="AK191" s="42"/>
      <c r="AL191" s="42"/>
      <c r="AM191" s="42"/>
      <c r="AN191" s="42"/>
      <c r="AO191" s="42">
        <v>24</v>
      </c>
      <c r="AP191" s="42">
        <v>20</v>
      </c>
      <c r="AQ191" s="42">
        <v>38</v>
      </c>
      <c r="AR191" s="42">
        <v>81</v>
      </c>
      <c r="AS191" s="42">
        <v>38</v>
      </c>
      <c r="AT191" s="42">
        <v>196</v>
      </c>
      <c r="AU191" s="42">
        <v>88</v>
      </c>
      <c r="AV191" s="42">
        <v>91</v>
      </c>
      <c r="AW191" s="42">
        <v>14</v>
      </c>
      <c r="AX191" s="42"/>
      <c r="AY191" s="42">
        <v>11</v>
      </c>
      <c r="AZ191" s="42"/>
      <c r="BA191" s="42"/>
      <c r="BB191" s="42"/>
      <c r="BC191" s="137">
        <v>20.5</v>
      </c>
      <c r="BD191" s="137">
        <v>3.09433962264151</v>
      </c>
      <c r="BE191" s="137">
        <v>2.327044025157233</v>
      </c>
      <c r="BF191" s="138">
        <v>0.0440251572327044</v>
      </c>
      <c r="BG191" s="42">
        <v>0.291666666666667</v>
      </c>
      <c r="BH191" s="42">
        <v>0.0691823899371069</v>
      </c>
      <c r="BI191" s="137">
        <v>9.8</v>
      </c>
      <c r="BJ191" s="42">
        <v>8.166666666666668</v>
      </c>
      <c r="BK191" s="137"/>
      <c r="BL191" s="139">
        <v>1.228940386111095</v>
      </c>
      <c r="BM191" s="139">
        <v>17.68</v>
      </c>
      <c r="BN191" s="137">
        <v>1.772077263489248</v>
      </c>
      <c r="BO191" s="137">
        <v>55.70186086601218</v>
      </c>
      <c r="BP191" s="42"/>
      <c r="BQ191" s="42"/>
      <c r="BR191" s="42"/>
      <c r="BS191" s="42"/>
      <c r="BT191" s="42"/>
      <c r="BU191" s="42"/>
      <c r="BV191" s="137"/>
      <c r="BW191" s="141"/>
      <c r="BX191" s="141"/>
      <c r="BY191" s="141"/>
      <c r="BZ191" s="141"/>
      <c r="CA191" s="141"/>
      <c r="CB191" s="141"/>
      <c r="CC191" s="141"/>
      <c r="CD191" s="141"/>
      <c r="CE191" s="141"/>
      <c r="CF191" s="141"/>
      <c r="CG191" s="141"/>
      <c r="CH191" s="141"/>
      <c r="CI191" s="141"/>
      <c r="CJ191" s="141"/>
      <c r="CK191" s="140">
        <v>0.857142857142857</v>
      </c>
      <c r="CL191" s="141"/>
      <c r="CM191" s="140"/>
      <c r="CN191" s="42"/>
      <c r="CO191" s="42"/>
      <c r="CQ191" s="42"/>
      <c r="CR191" s="42"/>
      <c r="CS191" s="42"/>
      <c r="CT191" s="42"/>
      <c r="CU191" s="42"/>
      <c r="CV191" s="42"/>
      <c r="CW191" s="42"/>
      <c r="CX191" s="42"/>
      <c r="CY191" s="42"/>
    </row>
    <row r="192" spans="1:103" ht="13.5">
      <c r="A192" s="42" t="s">
        <v>986</v>
      </c>
      <c r="B192" s="28">
        <v>-35.92</v>
      </c>
      <c r="C192" s="28">
        <v>-70.84</v>
      </c>
      <c r="D192" s="42">
        <v>6</v>
      </c>
      <c r="E192" s="42">
        <v>10</v>
      </c>
      <c r="F192" s="42" t="s">
        <v>996</v>
      </c>
      <c r="G192" s="42">
        <v>51.15</v>
      </c>
      <c r="H192" s="42">
        <v>1.85</v>
      </c>
      <c r="I192" s="42">
        <v>17.63</v>
      </c>
      <c r="J192" s="42"/>
      <c r="K192" s="19">
        <v>10.50121479348511</v>
      </c>
      <c r="L192" s="42"/>
      <c r="M192" s="42">
        <v>0.13</v>
      </c>
      <c r="N192" s="42">
        <v>3.89</v>
      </c>
      <c r="O192" s="42">
        <v>8.25</v>
      </c>
      <c r="P192" s="42">
        <v>3.54</v>
      </c>
      <c r="Q192" s="42">
        <v>1</v>
      </c>
      <c r="R192" s="42">
        <v>0.35</v>
      </c>
      <c r="S192" s="42">
        <v>0.1</v>
      </c>
      <c r="T192" s="42"/>
      <c r="U192" s="19">
        <v>98.39121479348509</v>
      </c>
      <c r="V192" s="42">
        <v>30</v>
      </c>
      <c r="W192" s="42">
        <v>202</v>
      </c>
      <c r="X192" s="42">
        <v>4</v>
      </c>
      <c r="Y192" s="42">
        <v>483</v>
      </c>
      <c r="Z192" s="42">
        <v>112</v>
      </c>
      <c r="AA192" s="42"/>
      <c r="AB192" s="42"/>
      <c r="AC192" s="42"/>
      <c r="AD192" s="42"/>
      <c r="AE192" s="42"/>
      <c r="AF192" s="42"/>
      <c r="AG192" s="42"/>
      <c r="AH192" s="42"/>
      <c r="AI192" s="42"/>
      <c r="AJ192" s="42"/>
      <c r="AK192" s="42"/>
      <c r="AL192" s="42"/>
      <c r="AM192" s="42"/>
      <c r="AN192" s="42"/>
      <c r="AO192" s="42">
        <v>28</v>
      </c>
      <c r="AP192" s="42">
        <v>31</v>
      </c>
      <c r="AQ192" s="42">
        <v>40</v>
      </c>
      <c r="AR192" s="42">
        <v>85</v>
      </c>
      <c r="AS192" s="42">
        <v>50</v>
      </c>
      <c r="AT192" s="42">
        <v>266</v>
      </c>
      <c r="AU192" s="42">
        <v>46</v>
      </c>
      <c r="AV192" s="42">
        <v>83</v>
      </c>
      <c r="AW192" s="42">
        <v>8</v>
      </c>
      <c r="AX192" s="42"/>
      <c r="AY192" s="42">
        <v>5</v>
      </c>
      <c r="AZ192" s="42"/>
      <c r="BA192" s="42"/>
      <c r="BB192" s="42"/>
      <c r="BC192" s="137">
        <v>17.25</v>
      </c>
      <c r="BD192" s="137">
        <v>4.3125</v>
      </c>
      <c r="BE192" s="137">
        <v>1.803571428571429</v>
      </c>
      <c r="BF192" s="138">
        <v>0.0357142857142857</v>
      </c>
      <c r="BG192" s="42">
        <v>0.142857142857143</v>
      </c>
      <c r="BH192" s="42">
        <v>0.0446428571428571</v>
      </c>
      <c r="BI192" s="137">
        <v>8.58064516129032</v>
      </c>
      <c r="BJ192" s="42">
        <v>9.5</v>
      </c>
      <c r="BK192" s="137"/>
      <c r="BL192" s="139">
        <v>1.2425372002979618</v>
      </c>
      <c r="BM192" s="139">
        <v>9.529729729729729</v>
      </c>
      <c r="BN192" s="137">
        <v>2.6995410780167375</v>
      </c>
      <c r="BO192" s="137">
        <v>45.21819783181065</v>
      </c>
      <c r="BP192" s="42"/>
      <c r="BQ192" s="42"/>
      <c r="BR192" s="42"/>
      <c r="BS192" s="42"/>
      <c r="BT192" s="42"/>
      <c r="BU192" s="42"/>
      <c r="BV192" s="137"/>
      <c r="BW192" s="141"/>
      <c r="BX192" s="141"/>
      <c r="BY192" s="141"/>
      <c r="BZ192" s="141"/>
      <c r="CA192" s="141"/>
      <c r="CB192" s="141"/>
      <c r="CC192" s="141"/>
      <c r="CD192" s="141"/>
      <c r="CE192" s="141"/>
      <c r="CF192" s="141"/>
      <c r="CG192" s="141"/>
      <c r="CH192" s="141"/>
      <c r="CI192" s="141"/>
      <c r="CJ192" s="141"/>
      <c r="CK192" s="140">
        <v>1</v>
      </c>
      <c r="CL192" s="141"/>
      <c r="CM192" s="140"/>
      <c r="CN192" s="42"/>
      <c r="CO192" s="42"/>
      <c r="CQ192" s="42"/>
      <c r="CR192" s="42"/>
      <c r="CS192" s="42"/>
      <c r="CT192" s="42"/>
      <c r="CU192" s="42"/>
      <c r="CV192" s="42"/>
      <c r="CW192" s="42"/>
      <c r="CX192" s="42"/>
      <c r="CY192" s="42"/>
    </row>
    <row r="193" spans="1:103" ht="13.5">
      <c r="A193" s="42" t="s">
        <v>986</v>
      </c>
      <c r="B193" s="28">
        <v>-35.92</v>
      </c>
      <c r="C193" s="28">
        <v>-70.84</v>
      </c>
      <c r="D193" s="42">
        <v>6</v>
      </c>
      <c r="E193" s="42">
        <v>10</v>
      </c>
      <c r="F193" s="42" t="s">
        <v>997</v>
      </c>
      <c r="G193" s="42">
        <v>64.14</v>
      </c>
      <c r="H193" s="42">
        <v>0.87</v>
      </c>
      <c r="I193" s="42">
        <v>15.83</v>
      </c>
      <c r="J193" s="42"/>
      <c r="K193" s="19">
        <v>7.234770089084856</v>
      </c>
      <c r="L193" s="42"/>
      <c r="M193" s="42">
        <v>0.12</v>
      </c>
      <c r="N193" s="42">
        <v>1.38</v>
      </c>
      <c r="O193" s="42">
        <v>4.69</v>
      </c>
      <c r="P193" s="42">
        <v>3.16</v>
      </c>
      <c r="Q193" s="42">
        <v>0.85</v>
      </c>
      <c r="R193" s="42">
        <v>0.28</v>
      </c>
      <c r="S193" s="42">
        <v>0.63</v>
      </c>
      <c r="T193" s="42"/>
      <c r="U193" s="19">
        <v>99.18477008908484</v>
      </c>
      <c r="V193" s="42">
        <v>28</v>
      </c>
      <c r="W193" s="42">
        <v>228</v>
      </c>
      <c r="X193" s="42">
        <v>5</v>
      </c>
      <c r="Y193" s="42">
        <v>295</v>
      </c>
      <c r="Z193" s="42">
        <v>128</v>
      </c>
      <c r="AA193" s="42"/>
      <c r="AB193" s="42"/>
      <c r="AC193" s="42"/>
      <c r="AD193" s="42"/>
      <c r="AE193" s="42"/>
      <c r="AF193" s="42"/>
      <c r="AG193" s="42"/>
      <c r="AH193" s="42"/>
      <c r="AI193" s="42"/>
      <c r="AJ193" s="42"/>
      <c r="AK193" s="42"/>
      <c r="AL193" s="42"/>
      <c r="AM193" s="42"/>
      <c r="AN193" s="42"/>
      <c r="AO193" s="42">
        <v>27</v>
      </c>
      <c r="AP193" s="42">
        <v>19</v>
      </c>
      <c r="AQ193" s="42">
        <v>14</v>
      </c>
      <c r="AR193" s="42">
        <v>58</v>
      </c>
      <c r="AS193" s="42">
        <v>46</v>
      </c>
      <c r="AT193" s="42">
        <v>95</v>
      </c>
      <c r="AU193" s="42">
        <v>13</v>
      </c>
      <c r="AV193" s="42">
        <v>80</v>
      </c>
      <c r="AW193" s="42">
        <v>26</v>
      </c>
      <c r="AX193" s="42"/>
      <c r="AY193" s="42">
        <v>10</v>
      </c>
      <c r="AZ193" s="42"/>
      <c r="BA193" s="42"/>
      <c r="BB193" s="42"/>
      <c r="BC193" s="137">
        <v>10.925925925925931</v>
      </c>
      <c r="BD193" s="137">
        <v>2.3046875</v>
      </c>
      <c r="BE193" s="137">
        <v>1.78125</v>
      </c>
      <c r="BF193" s="138">
        <v>0.0390625</v>
      </c>
      <c r="BG193" s="42">
        <v>0.185185185185185</v>
      </c>
      <c r="BH193" s="42">
        <v>0.078125</v>
      </c>
      <c r="BI193" s="137">
        <v>5</v>
      </c>
      <c r="BJ193" s="42">
        <v>3.518518518518519</v>
      </c>
      <c r="BK193" s="137"/>
      <c r="BL193" s="139">
        <v>0.925189913866059</v>
      </c>
      <c r="BM193" s="139">
        <v>18.19540229885057</v>
      </c>
      <c r="BN193" s="137">
        <v>5.24258702107598</v>
      </c>
      <c r="BO193" s="137">
        <v>29.826117867851988</v>
      </c>
      <c r="BP193" s="42">
        <v>0.7046103</v>
      </c>
      <c r="BQ193" s="42"/>
      <c r="BR193" s="42"/>
      <c r="BS193" s="42"/>
      <c r="BT193" s="42"/>
      <c r="BU193" s="42"/>
      <c r="BV193" s="137"/>
      <c r="BW193" s="141"/>
      <c r="BX193" s="141"/>
      <c r="BY193" s="141"/>
      <c r="BZ193" s="141"/>
      <c r="CA193" s="141"/>
      <c r="CB193" s="141"/>
      <c r="CC193" s="141"/>
      <c r="CD193" s="141"/>
      <c r="CE193" s="141"/>
      <c r="CF193" s="141"/>
      <c r="CG193" s="141"/>
      <c r="CH193" s="140"/>
      <c r="CI193" s="141"/>
      <c r="CJ193" s="141"/>
      <c r="CK193" s="140">
        <v>0.964285714285714</v>
      </c>
      <c r="CL193" s="141"/>
      <c r="CM193" s="140"/>
      <c r="CN193" s="42"/>
      <c r="CO193" s="42"/>
      <c r="CQ193" s="42"/>
      <c r="CR193" s="42"/>
      <c r="CS193" s="42"/>
      <c r="CT193" s="42"/>
      <c r="CU193" s="42"/>
      <c r="CV193" s="42"/>
      <c r="CW193" s="42"/>
      <c r="CX193" s="42"/>
      <c r="CY193" s="42"/>
    </row>
    <row r="194" spans="1:103" ht="13.5">
      <c r="A194" s="42" t="s">
        <v>986</v>
      </c>
      <c r="B194" s="28">
        <v>-35.92</v>
      </c>
      <c r="C194" s="28">
        <v>-70.84</v>
      </c>
      <c r="D194" s="42">
        <v>6</v>
      </c>
      <c r="E194" s="42">
        <v>10</v>
      </c>
      <c r="F194" s="42" t="s">
        <v>998</v>
      </c>
      <c r="G194" s="42">
        <v>57.92</v>
      </c>
      <c r="H194" s="42">
        <v>0.83</v>
      </c>
      <c r="I194" s="42">
        <v>18.16</v>
      </c>
      <c r="J194" s="42"/>
      <c r="K194" s="19">
        <v>6.280932241518942</v>
      </c>
      <c r="L194" s="42"/>
      <c r="M194" s="42">
        <v>0.12</v>
      </c>
      <c r="N194" s="42">
        <v>2.97</v>
      </c>
      <c r="O194" s="42">
        <v>6.16</v>
      </c>
      <c r="P194" s="42">
        <v>3.97</v>
      </c>
      <c r="Q194" s="42">
        <v>1.76</v>
      </c>
      <c r="R194" s="42">
        <v>0.25</v>
      </c>
      <c r="S194" s="42">
        <v>0.26</v>
      </c>
      <c r="T194" s="42"/>
      <c r="U194" s="19">
        <v>98.68093224151895</v>
      </c>
      <c r="V194" s="42">
        <v>69</v>
      </c>
      <c r="W194" s="42">
        <v>433</v>
      </c>
      <c r="X194" s="42">
        <v>5</v>
      </c>
      <c r="Y194" s="42">
        <v>648</v>
      </c>
      <c r="Z194" s="42">
        <v>111</v>
      </c>
      <c r="AA194" s="42"/>
      <c r="AB194" s="42"/>
      <c r="AC194" s="42"/>
      <c r="AD194" s="42"/>
      <c r="AE194" s="42"/>
      <c r="AF194" s="42"/>
      <c r="AG194" s="42"/>
      <c r="AH194" s="42"/>
      <c r="AI194" s="42"/>
      <c r="AJ194" s="42"/>
      <c r="AK194" s="42"/>
      <c r="AL194" s="42"/>
      <c r="AM194" s="42"/>
      <c r="AN194" s="42"/>
      <c r="AO194" s="42">
        <v>14</v>
      </c>
      <c r="AP194" s="42">
        <v>12</v>
      </c>
      <c r="AQ194" s="42">
        <v>11</v>
      </c>
      <c r="AR194" s="42">
        <v>39</v>
      </c>
      <c r="AS194" s="42">
        <v>45</v>
      </c>
      <c r="AT194" s="42">
        <v>155</v>
      </c>
      <c r="AU194" s="42">
        <v>31</v>
      </c>
      <c r="AV194" s="42">
        <v>103</v>
      </c>
      <c r="AW194" s="42">
        <v>50</v>
      </c>
      <c r="AX194" s="42"/>
      <c r="AY194" s="42">
        <v>10</v>
      </c>
      <c r="AZ194" s="42"/>
      <c r="BA194" s="42"/>
      <c r="BB194" s="42"/>
      <c r="BC194" s="137">
        <v>46.28571428571428</v>
      </c>
      <c r="BD194" s="137">
        <v>5.837837837837837</v>
      </c>
      <c r="BE194" s="137">
        <v>3.900900900900901</v>
      </c>
      <c r="BF194" s="138">
        <v>0.045045045045045</v>
      </c>
      <c r="BG194" s="42">
        <v>0.357142857142857</v>
      </c>
      <c r="BH194" s="42">
        <v>0.0900900900900901</v>
      </c>
      <c r="BI194" s="137">
        <v>12.916666666666671</v>
      </c>
      <c r="BJ194" s="42">
        <v>11.07142857142857</v>
      </c>
      <c r="BK194" s="137"/>
      <c r="BL194" s="139">
        <v>1.0812775343024312</v>
      </c>
      <c r="BM194" s="139">
        <v>21.87951807228916</v>
      </c>
      <c r="BN194" s="137">
        <v>2.1147920005114282</v>
      </c>
      <c r="BO194" s="137">
        <v>51.30637451050278</v>
      </c>
      <c r="BP194" s="42">
        <v>0.7041597</v>
      </c>
      <c r="BQ194" s="42"/>
      <c r="BR194" s="42"/>
      <c r="BS194" s="42"/>
      <c r="BT194" s="42"/>
      <c r="BU194" s="42"/>
      <c r="BV194" s="137"/>
      <c r="BW194" s="141"/>
      <c r="BX194" s="141"/>
      <c r="BY194" s="141"/>
      <c r="BZ194" s="141"/>
      <c r="CA194" s="141"/>
      <c r="CB194" s="141"/>
      <c r="CC194" s="141"/>
      <c r="CD194" s="141"/>
      <c r="CE194" s="141"/>
      <c r="CF194" s="141"/>
      <c r="CG194" s="141"/>
      <c r="CH194" s="141"/>
      <c r="CI194" s="141"/>
      <c r="CJ194" s="141"/>
      <c r="CK194" s="140">
        <v>0.5</v>
      </c>
      <c r="CL194" s="141"/>
      <c r="CM194" s="140"/>
      <c r="CN194" s="42"/>
      <c r="CO194" s="42"/>
      <c r="CQ194" s="42"/>
      <c r="CR194" s="42"/>
      <c r="CS194" s="42"/>
      <c r="CT194" s="42"/>
      <c r="CU194" s="42"/>
      <c r="CV194" s="42"/>
      <c r="CW194" s="42"/>
      <c r="CX194" s="42"/>
      <c r="CY194" s="42"/>
    </row>
    <row r="195" spans="1:103" ht="13.5">
      <c r="A195" s="42" t="s">
        <v>986</v>
      </c>
      <c r="B195" s="28">
        <v>-35.92</v>
      </c>
      <c r="C195" s="28">
        <v>-70.84</v>
      </c>
      <c r="D195" s="42">
        <v>6</v>
      </c>
      <c r="E195" s="42">
        <v>10</v>
      </c>
      <c r="F195" s="42" t="s">
        <v>999</v>
      </c>
      <c r="G195" s="42">
        <v>60.29</v>
      </c>
      <c r="H195" s="42">
        <v>0.98</v>
      </c>
      <c r="I195" s="42">
        <v>17.32</v>
      </c>
      <c r="J195" s="42"/>
      <c r="K195" s="19">
        <v>6.2359398902186625</v>
      </c>
      <c r="L195" s="42"/>
      <c r="M195" s="42">
        <v>0.16</v>
      </c>
      <c r="N195" s="42">
        <v>1.62</v>
      </c>
      <c r="O195" s="42">
        <v>4.08</v>
      </c>
      <c r="P195" s="42">
        <v>5.56</v>
      </c>
      <c r="Q195" s="42">
        <v>2.08</v>
      </c>
      <c r="R195" s="42">
        <v>0.38</v>
      </c>
      <c r="S195" s="42">
        <v>0</v>
      </c>
      <c r="T195" s="42"/>
      <c r="U195" s="19">
        <v>98.70593989021866</v>
      </c>
      <c r="V195" s="42">
        <v>44</v>
      </c>
      <c r="W195" s="42">
        <v>403</v>
      </c>
      <c r="X195" s="42">
        <v>8</v>
      </c>
      <c r="Y195" s="42">
        <v>466</v>
      </c>
      <c r="Z195" s="42">
        <v>145</v>
      </c>
      <c r="AA195" s="42"/>
      <c r="AB195" s="42"/>
      <c r="AC195" s="42"/>
      <c r="AD195" s="42"/>
      <c r="AE195" s="42"/>
      <c r="AF195" s="42"/>
      <c r="AG195" s="42"/>
      <c r="AH195" s="42"/>
      <c r="AI195" s="42"/>
      <c r="AJ195" s="42"/>
      <c r="AK195" s="42"/>
      <c r="AL195" s="42"/>
      <c r="AM195" s="42"/>
      <c r="AN195" s="42"/>
      <c r="AO195" s="42">
        <v>33</v>
      </c>
      <c r="AP195" s="42">
        <v>21</v>
      </c>
      <c r="AQ195" s="42">
        <v>6</v>
      </c>
      <c r="AR195" s="42">
        <v>17</v>
      </c>
      <c r="AS195" s="42">
        <v>32</v>
      </c>
      <c r="AT195" s="42">
        <v>82</v>
      </c>
      <c r="AU195" s="42">
        <v>8</v>
      </c>
      <c r="AV195" s="42">
        <v>74</v>
      </c>
      <c r="AW195" s="42">
        <v>14</v>
      </c>
      <c r="AX195" s="42"/>
      <c r="AY195" s="42">
        <v>9</v>
      </c>
      <c r="AZ195" s="42"/>
      <c r="BA195" s="42"/>
      <c r="BB195" s="42"/>
      <c r="BC195" s="137">
        <v>14.121212121212116</v>
      </c>
      <c r="BD195" s="137">
        <v>3.213793103448276</v>
      </c>
      <c r="BE195" s="137">
        <v>2.7793103448275867</v>
      </c>
      <c r="BF195" s="138">
        <v>0.0551724137931034</v>
      </c>
      <c r="BG195" s="42">
        <v>0.242424242424242</v>
      </c>
      <c r="BH195" s="42">
        <v>0.0620689655172414</v>
      </c>
      <c r="BI195" s="137">
        <v>3.904761904761905</v>
      </c>
      <c r="BJ195" s="42">
        <v>2.484848484848484</v>
      </c>
      <c r="BK195" s="137"/>
      <c r="BL195" s="139">
        <v>1.0863905010372032</v>
      </c>
      <c r="BM195" s="139">
        <v>17.6734693877551</v>
      </c>
      <c r="BN195" s="137">
        <v>3.8493456112460867</v>
      </c>
      <c r="BO195" s="137">
        <v>36.66350576646186</v>
      </c>
      <c r="BP195" s="42">
        <v>0.7044076</v>
      </c>
      <c r="BQ195" s="42"/>
      <c r="BR195" s="42"/>
      <c r="BS195" s="42"/>
      <c r="BT195" s="42"/>
      <c r="BU195" s="42"/>
      <c r="BV195" s="137"/>
      <c r="BW195" s="141"/>
      <c r="BX195" s="141"/>
      <c r="BY195" s="141"/>
      <c r="BZ195" s="141"/>
      <c r="CA195" s="141"/>
      <c r="CB195" s="141"/>
      <c r="CC195" s="141"/>
      <c r="CD195" s="141"/>
      <c r="CE195" s="141"/>
      <c r="CF195" s="141"/>
      <c r="CG195" s="141"/>
      <c r="CH195" s="140"/>
      <c r="CI195" s="141"/>
      <c r="CJ195" s="141"/>
      <c r="CK195" s="140">
        <v>1.1785714285714293</v>
      </c>
      <c r="CL195" s="141"/>
      <c r="CM195" s="140"/>
      <c r="CN195" s="42"/>
      <c r="CO195" s="42"/>
      <c r="CQ195" s="42"/>
      <c r="CR195" s="42"/>
      <c r="CS195" s="42"/>
      <c r="CT195" s="42"/>
      <c r="CU195" s="42"/>
      <c r="CV195" s="42"/>
      <c r="CW195" s="42"/>
      <c r="CX195" s="42"/>
      <c r="CY195" s="42"/>
    </row>
    <row r="196" spans="1:103" ht="13.5">
      <c r="A196" s="42" t="s">
        <v>1000</v>
      </c>
      <c r="B196" s="28">
        <v>-35.93</v>
      </c>
      <c r="C196" s="28">
        <v>-70.84</v>
      </c>
      <c r="D196" s="42">
        <v>5</v>
      </c>
      <c r="E196" s="42">
        <v>7</v>
      </c>
      <c r="F196" s="42" t="s">
        <v>1001</v>
      </c>
      <c r="G196" s="42">
        <v>75.81</v>
      </c>
      <c r="H196" s="42">
        <v>0.13</v>
      </c>
      <c r="I196" s="42">
        <v>12.67</v>
      </c>
      <c r="J196" s="42"/>
      <c r="K196" s="19">
        <v>1.13380725276703</v>
      </c>
      <c r="L196" s="42"/>
      <c r="M196" s="42">
        <v>0.03</v>
      </c>
      <c r="N196" s="42">
        <v>0.1</v>
      </c>
      <c r="O196" s="42">
        <v>0.49</v>
      </c>
      <c r="P196" s="42">
        <v>3.75</v>
      </c>
      <c r="Q196" s="42">
        <v>5.09</v>
      </c>
      <c r="R196" s="42">
        <v>0.01</v>
      </c>
      <c r="S196" s="42">
        <v>0.41</v>
      </c>
      <c r="T196" s="42"/>
      <c r="U196" s="19">
        <v>99.623807252767</v>
      </c>
      <c r="V196" s="42">
        <v>279</v>
      </c>
      <c r="W196" s="42">
        <v>60</v>
      </c>
      <c r="X196" s="42">
        <v>12</v>
      </c>
      <c r="Y196" s="42">
        <v>12</v>
      </c>
      <c r="Z196" s="42">
        <v>131</v>
      </c>
      <c r="AA196" s="42"/>
      <c r="AB196" s="42"/>
      <c r="AC196" s="42"/>
      <c r="AD196" s="42"/>
      <c r="AE196" s="42"/>
      <c r="AF196" s="42"/>
      <c r="AG196" s="42"/>
      <c r="AH196" s="42"/>
      <c r="AI196" s="42"/>
      <c r="AJ196" s="42"/>
      <c r="AK196" s="42"/>
      <c r="AL196" s="42"/>
      <c r="AM196" s="42"/>
      <c r="AN196" s="42"/>
      <c r="AO196" s="42">
        <v>25</v>
      </c>
      <c r="AP196" s="42"/>
      <c r="AQ196" s="42">
        <v>6</v>
      </c>
      <c r="AR196" s="42">
        <v>23</v>
      </c>
      <c r="AS196" s="42">
        <v>98</v>
      </c>
      <c r="AT196" s="42"/>
      <c r="AU196" s="42">
        <v>11</v>
      </c>
      <c r="AV196" s="42">
        <v>33</v>
      </c>
      <c r="AW196" s="42">
        <v>21</v>
      </c>
      <c r="AX196" s="42"/>
      <c r="AY196" s="42">
        <v>33</v>
      </c>
      <c r="AZ196" s="42">
        <v>5</v>
      </c>
      <c r="BA196" s="42"/>
      <c r="BB196" s="42"/>
      <c r="BC196" s="137">
        <v>0.48</v>
      </c>
      <c r="BD196" s="137">
        <v>0.0916030534351145</v>
      </c>
      <c r="BE196" s="137">
        <v>0.458015267175572</v>
      </c>
      <c r="BF196" s="138">
        <v>0.0916030534351145</v>
      </c>
      <c r="BG196" s="42">
        <v>0.48</v>
      </c>
      <c r="BH196" s="42">
        <v>0.251908396946565</v>
      </c>
      <c r="BI196" s="137"/>
      <c r="BJ196" s="42"/>
      <c r="BK196" s="137"/>
      <c r="BL196" s="139">
        <v>0.992074114826362</v>
      </c>
      <c r="BM196" s="139">
        <v>97.46153846153847</v>
      </c>
      <c r="BN196" s="137">
        <v>11.3380725276703</v>
      </c>
      <c r="BO196" s="137">
        <v>16.42495736032101</v>
      </c>
      <c r="BP196" s="42"/>
      <c r="BQ196" s="42"/>
      <c r="BR196" s="42"/>
      <c r="BS196" s="42"/>
      <c r="BT196" s="42"/>
      <c r="BU196" s="42"/>
      <c r="BV196" s="137"/>
      <c r="BW196" s="141"/>
      <c r="BX196" s="141"/>
      <c r="BY196" s="141"/>
      <c r="BZ196" s="141"/>
      <c r="CA196" s="141"/>
      <c r="CB196" s="141"/>
      <c r="CC196" s="141"/>
      <c r="CD196" s="141"/>
      <c r="CE196" s="141"/>
      <c r="CF196" s="141"/>
      <c r="CG196" s="141"/>
      <c r="CH196" s="140"/>
      <c r="CI196" s="141"/>
      <c r="CJ196" s="141"/>
      <c r="CK196" s="140">
        <v>0.892857142857143</v>
      </c>
      <c r="CL196" s="141"/>
      <c r="CM196" s="140"/>
      <c r="CN196" s="42"/>
      <c r="CO196" s="42"/>
      <c r="CQ196" s="42"/>
      <c r="CR196" s="42"/>
      <c r="CS196" s="42"/>
      <c r="CT196" s="42"/>
      <c r="CU196" s="42"/>
      <c r="CV196" s="42"/>
      <c r="CW196" s="42"/>
      <c r="CX196" s="42"/>
      <c r="CY196" s="42"/>
    </row>
    <row r="197" spans="1:103" ht="13.5">
      <c r="A197" s="42" t="s">
        <v>1000</v>
      </c>
      <c r="B197" s="28">
        <v>-35.93</v>
      </c>
      <c r="C197" s="28">
        <v>-70.84</v>
      </c>
      <c r="D197" s="42">
        <v>5</v>
      </c>
      <c r="E197" s="42">
        <v>7</v>
      </c>
      <c r="F197" s="42" t="s">
        <v>1002</v>
      </c>
      <c r="G197" s="42">
        <v>76.13</v>
      </c>
      <c r="H197" s="42">
        <v>0.13</v>
      </c>
      <c r="I197" s="42">
        <v>12.49</v>
      </c>
      <c r="J197" s="42">
        <v>1.29</v>
      </c>
      <c r="K197" s="19">
        <v>1.160802663547197</v>
      </c>
      <c r="L197" s="42"/>
      <c r="M197" s="42">
        <v>0.03</v>
      </c>
      <c r="N197" s="42">
        <v>0.14</v>
      </c>
      <c r="O197" s="42">
        <v>0.56</v>
      </c>
      <c r="P197" s="42">
        <v>3.66</v>
      </c>
      <c r="Q197" s="42">
        <v>4.89</v>
      </c>
      <c r="R197" s="42">
        <v>0.01</v>
      </c>
      <c r="S197" s="42">
        <v>0.38</v>
      </c>
      <c r="T197" s="42"/>
      <c r="U197" s="19">
        <v>99.58080266354719</v>
      </c>
      <c r="V197" s="42">
        <v>277</v>
      </c>
      <c r="W197" s="42">
        <v>67</v>
      </c>
      <c r="X197" s="42">
        <v>13</v>
      </c>
      <c r="Y197" s="42">
        <v>23</v>
      </c>
      <c r="Z197" s="42">
        <v>133</v>
      </c>
      <c r="AA197" s="42">
        <v>29.5</v>
      </c>
      <c r="AB197" s="42">
        <v>64.9</v>
      </c>
      <c r="AC197" s="42"/>
      <c r="AD197" s="42">
        <v>28.8</v>
      </c>
      <c r="AE197" s="42">
        <v>5.37</v>
      </c>
      <c r="AF197" s="42">
        <v>0.22</v>
      </c>
      <c r="AG197" s="42"/>
      <c r="AH197" s="42">
        <v>0.91</v>
      </c>
      <c r="AI197" s="42"/>
      <c r="AJ197" s="42"/>
      <c r="AK197" s="42"/>
      <c r="AL197" s="42"/>
      <c r="AM197" s="42">
        <v>3.54</v>
      </c>
      <c r="AN197" s="42">
        <v>0.44</v>
      </c>
      <c r="AO197" s="42">
        <v>25</v>
      </c>
      <c r="AP197" s="42">
        <v>2.71</v>
      </c>
      <c r="AQ197" s="42">
        <v>3</v>
      </c>
      <c r="AR197" s="42">
        <v>15</v>
      </c>
      <c r="AS197" s="42">
        <v>72</v>
      </c>
      <c r="AT197" s="42"/>
      <c r="AU197" s="42">
        <v>6</v>
      </c>
      <c r="AV197" s="42">
        <v>30</v>
      </c>
      <c r="AW197" s="42">
        <v>21</v>
      </c>
      <c r="AX197" s="42"/>
      <c r="AY197" s="42">
        <v>23.6</v>
      </c>
      <c r="AZ197" s="42">
        <v>3.66</v>
      </c>
      <c r="BA197" s="42">
        <v>1.18</v>
      </c>
      <c r="BB197" s="42">
        <v>5.89</v>
      </c>
      <c r="BC197" s="137">
        <v>0.92</v>
      </c>
      <c r="BD197" s="137">
        <v>0.172932330827068</v>
      </c>
      <c r="BE197" s="137">
        <v>0.503759398496241</v>
      </c>
      <c r="BF197" s="138">
        <v>0.0977443609022556</v>
      </c>
      <c r="BG197" s="42">
        <v>0.52</v>
      </c>
      <c r="BH197" s="42">
        <v>0.177443609022556</v>
      </c>
      <c r="BI197" s="137"/>
      <c r="BJ197" s="42"/>
      <c r="BK197" s="137">
        <v>0.110952169398112</v>
      </c>
      <c r="BL197" s="139">
        <v>0.987374362630853</v>
      </c>
      <c r="BM197" s="139">
        <v>96.07692307692308</v>
      </c>
      <c r="BN197" s="137">
        <v>8.29144759676569</v>
      </c>
      <c r="BO197" s="137">
        <v>21.18180629935798</v>
      </c>
      <c r="BP197" s="42"/>
      <c r="BQ197" s="42"/>
      <c r="BR197" s="42"/>
      <c r="BS197" s="42"/>
      <c r="BT197" s="42"/>
      <c r="BU197" s="42"/>
      <c r="BV197" s="137"/>
      <c r="BW197" s="140">
        <v>11.8</v>
      </c>
      <c r="BX197" s="140">
        <v>8.653333333333334</v>
      </c>
      <c r="BY197" s="141"/>
      <c r="BZ197" s="140">
        <v>3.891891891891892</v>
      </c>
      <c r="CA197" s="140">
        <v>2.041825095057034</v>
      </c>
      <c r="CB197" s="140">
        <v>0.215686274509804</v>
      </c>
      <c r="CC197" s="141"/>
      <c r="CD197" s="140">
        <v>1.35820895522388</v>
      </c>
      <c r="CE197" s="141"/>
      <c r="CF197" s="141"/>
      <c r="CG197" s="141"/>
      <c r="CH197" s="140"/>
      <c r="CI197" s="140">
        <v>1.160655737704918</v>
      </c>
      <c r="CJ197" s="140">
        <v>0.967032967032967</v>
      </c>
      <c r="CK197" s="140">
        <v>0.892857142857143</v>
      </c>
      <c r="CL197" s="140">
        <v>0.128777272022727</v>
      </c>
      <c r="CM197" s="140">
        <v>0.110952169398112</v>
      </c>
      <c r="CN197" s="42"/>
      <c r="CO197" s="42"/>
      <c r="CQ197" s="42"/>
      <c r="CR197" s="42"/>
      <c r="CS197" s="42"/>
      <c r="CT197" s="42"/>
      <c r="CU197" s="42"/>
      <c r="CV197" s="42"/>
      <c r="CW197" s="42"/>
      <c r="CX197" s="42"/>
      <c r="CY197" s="42"/>
    </row>
    <row r="198" spans="1:103" ht="13.5">
      <c r="A198" s="42" t="s">
        <v>1000</v>
      </c>
      <c r="B198" s="28">
        <v>-35.93</v>
      </c>
      <c r="C198" s="28">
        <v>-70.84</v>
      </c>
      <c r="D198" s="42">
        <v>5</v>
      </c>
      <c r="E198" s="42">
        <v>7</v>
      </c>
      <c r="F198" s="42" t="s">
        <v>1003</v>
      </c>
      <c r="G198" s="42">
        <v>76.53</v>
      </c>
      <c r="H198" s="42">
        <v>0.13</v>
      </c>
      <c r="I198" s="42">
        <v>12.59</v>
      </c>
      <c r="J198" s="42"/>
      <c r="K198" s="19">
        <v>1.1068118419868622</v>
      </c>
      <c r="L198" s="42"/>
      <c r="M198" s="42">
        <v>0.02</v>
      </c>
      <c r="N198" s="42">
        <v>0.13</v>
      </c>
      <c r="O198" s="42">
        <v>0.42</v>
      </c>
      <c r="P198" s="42">
        <v>3.56</v>
      </c>
      <c r="Q198" s="42">
        <v>5.04</v>
      </c>
      <c r="R198" s="42">
        <v>0.01</v>
      </c>
      <c r="S198" s="42">
        <v>0.31</v>
      </c>
      <c r="T198" s="42"/>
      <c r="U198" s="19">
        <v>99.84681184198688</v>
      </c>
      <c r="V198" s="42">
        <v>287</v>
      </c>
      <c r="W198" s="42">
        <v>51</v>
      </c>
      <c r="X198" s="42">
        <v>13</v>
      </c>
      <c r="Y198" s="42">
        <v>42</v>
      </c>
      <c r="Z198" s="42">
        <v>141</v>
      </c>
      <c r="AA198" s="42">
        <v>47.9</v>
      </c>
      <c r="AB198" s="42"/>
      <c r="AC198" s="42"/>
      <c r="AD198" s="42"/>
      <c r="AE198" s="42">
        <v>7.37</v>
      </c>
      <c r="AF198" s="42">
        <v>0.204</v>
      </c>
      <c r="AG198" s="42"/>
      <c r="AH198" s="42"/>
      <c r="AI198" s="42"/>
      <c r="AJ198" s="42"/>
      <c r="AK198" s="42"/>
      <c r="AL198" s="42"/>
      <c r="AM198" s="42"/>
      <c r="AN198" s="42"/>
      <c r="AO198" s="42">
        <v>30</v>
      </c>
      <c r="AP198" s="42"/>
      <c r="AQ198" s="42">
        <v>5</v>
      </c>
      <c r="AR198" s="42">
        <v>5</v>
      </c>
      <c r="AS198" s="42">
        <v>73</v>
      </c>
      <c r="AT198" s="42"/>
      <c r="AU198" s="42">
        <v>13</v>
      </c>
      <c r="AV198" s="42">
        <v>23</v>
      </c>
      <c r="AW198" s="42">
        <v>14</v>
      </c>
      <c r="AX198" s="42"/>
      <c r="AY198" s="42">
        <v>49</v>
      </c>
      <c r="AZ198" s="42">
        <v>12</v>
      </c>
      <c r="BA198" s="42">
        <v>1.11</v>
      </c>
      <c r="BB198" s="42">
        <v>7.49</v>
      </c>
      <c r="BC198" s="137">
        <v>1.4</v>
      </c>
      <c r="BD198" s="137">
        <v>0.297872340425532</v>
      </c>
      <c r="BE198" s="137">
        <v>0.361702127659574</v>
      </c>
      <c r="BF198" s="138">
        <v>0.0921985815602837</v>
      </c>
      <c r="BG198" s="42">
        <v>0.433333333333333</v>
      </c>
      <c r="BH198" s="42">
        <v>0.347517730496454</v>
      </c>
      <c r="BI198" s="137"/>
      <c r="BJ198" s="42"/>
      <c r="BK198" s="137"/>
      <c r="BL198" s="139">
        <v>0.959143654126315</v>
      </c>
      <c r="BM198" s="139">
        <v>96.84615384615384</v>
      </c>
      <c r="BN198" s="137">
        <v>8.513937246052786</v>
      </c>
      <c r="BO198" s="137">
        <v>20.743094341988336</v>
      </c>
      <c r="BP198" s="42">
        <v>0.709299</v>
      </c>
      <c r="BQ198" s="42">
        <v>0.51274</v>
      </c>
      <c r="BR198" s="42">
        <v>1.989708137124513</v>
      </c>
      <c r="BS198" s="42"/>
      <c r="BT198" s="42"/>
      <c r="BU198" s="42"/>
      <c r="BV198" s="137"/>
      <c r="BW198" s="140">
        <v>19.16</v>
      </c>
      <c r="BX198" s="141"/>
      <c r="BY198" s="141"/>
      <c r="BZ198" s="141"/>
      <c r="CA198" s="140">
        <v>2.8022813688212933</v>
      </c>
      <c r="CB198" s="140">
        <v>0.2</v>
      </c>
      <c r="CC198" s="141"/>
      <c r="CD198" s="141"/>
      <c r="CE198" s="141"/>
      <c r="CF198" s="141"/>
      <c r="CG198" s="141"/>
      <c r="CH198" s="141"/>
      <c r="CI198" s="141"/>
      <c r="CJ198" s="141"/>
      <c r="CK198" s="140">
        <v>1.0714285714285712</v>
      </c>
      <c r="CL198" s="141"/>
      <c r="CM198" s="140"/>
      <c r="CN198" s="42"/>
      <c r="CO198" s="42"/>
      <c r="CQ198" s="42"/>
      <c r="CR198" s="42"/>
      <c r="CS198" s="42"/>
      <c r="CT198" s="42"/>
      <c r="CU198" s="42"/>
      <c r="CV198" s="42"/>
      <c r="CW198" s="42"/>
      <c r="CX198" s="42"/>
      <c r="CY198" s="42"/>
    </row>
    <row r="199" spans="1:103" ht="13.5">
      <c r="A199" s="42" t="s">
        <v>1000</v>
      </c>
      <c r="B199" s="28">
        <v>-35.93</v>
      </c>
      <c r="C199" s="28">
        <v>-70.84</v>
      </c>
      <c r="D199" s="42">
        <v>5</v>
      </c>
      <c r="E199" s="42">
        <v>7</v>
      </c>
      <c r="F199" s="42" t="s">
        <v>1004</v>
      </c>
      <c r="G199" s="42">
        <v>75.89</v>
      </c>
      <c r="H199" s="42">
        <v>0.15</v>
      </c>
      <c r="I199" s="42">
        <v>12.94</v>
      </c>
      <c r="J199" s="42"/>
      <c r="K199" s="19">
        <v>1.0798164312066951</v>
      </c>
      <c r="L199" s="42"/>
      <c r="M199" s="42">
        <v>0.02</v>
      </c>
      <c r="N199" s="42">
        <v>0.2</v>
      </c>
      <c r="O199" s="42">
        <v>0.58</v>
      </c>
      <c r="P199" s="42">
        <v>3.31</v>
      </c>
      <c r="Q199" s="42">
        <v>5.33</v>
      </c>
      <c r="R199" s="42">
        <v>0.01</v>
      </c>
      <c r="S199" s="42">
        <v>0.29</v>
      </c>
      <c r="T199" s="42"/>
      <c r="U199" s="19">
        <v>99.7998164312067</v>
      </c>
      <c r="V199" s="42">
        <v>273</v>
      </c>
      <c r="W199" s="42">
        <v>152</v>
      </c>
      <c r="X199" s="42">
        <v>9</v>
      </c>
      <c r="Y199" s="42">
        <v>43</v>
      </c>
      <c r="Z199" s="42">
        <v>124</v>
      </c>
      <c r="AA199" s="42">
        <v>27.4</v>
      </c>
      <c r="AB199" s="42">
        <v>57.8</v>
      </c>
      <c r="AC199" s="42"/>
      <c r="AD199" s="42">
        <v>24.2</v>
      </c>
      <c r="AE199" s="42">
        <v>4.85</v>
      </c>
      <c r="AF199" s="42">
        <v>0.28</v>
      </c>
      <c r="AG199" s="42"/>
      <c r="AH199" s="42">
        <v>0.8</v>
      </c>
      <c r="AI199" s="42"/>
      <c r="AJ199" s="42"/>
      <c r="AK199" s="42"/>
      <c r="AL199" s="42"/>
      <c r="AM199" s="42">
        <v>2.77</v>
      </c>
      <c r="AN199" s="42">
        <v>0.41</v>
      </c>
      <c r="AO199" s="42">
        <v>18</v>
      </c>
      <c r="AP199" s="42">
        <v>2.64</v>
      </c>
      <c r="AQ199" s="42">
        <v>5</v>
      </c>
      <c r="AR199" s="42">
        <v>13</v>
      </c>
      <c r="AS199" s="42">
        <v>80</v>
      </c>
      <c r="AT199" s="42">
        <v>7</v>
      </c>
      <c r="AU199" s="42">
        <v>5</v>
      </c>
      <c r="AV199" s="42">
        <v>17</v>
      </c>
      <c r="AW199" s="42">
        <v>15</v>
      </c>
      <c r="AX199" s="42"/>
      <c r="AY199" s="42">
        <v>26.5</v>
      </c>
      <c r="AZ199" s="42">
        <v>6.53</v>
      </c>
      <c r="BA199" s="42">
        <v>0.89</v>
      </c>
      <c r="BB199" s="42">
        <v>4.95</v>
      </c>
      <c r="BC199" s="137">
        <v>2.3888888888888884</v>
      </c>
      <c r="BD199" s="137">
        <v>0.346774193548387</v>
      </c>
      <c r="BE199" s="137">
        <v>1.2258064516129028</v>
      </c>
      <c r="BF199" s="138">
        <v>0.0725806451612903</v>
      </c>
      <c r="BG199" s="42">
        <v>0.5</v>
      </c>
      <c r="BH199" s="42">
        <v>0.213709677419355</v>
      </c>
      <c r="BI199" s="137">
        <v>2.651515151515151</v>
      </c>
      <c r="BJ199" s="42">
        <v>0.388888888888889</v>
      </c>
      <c r="BK199" s="137">
        <v>0.198612822726006</v>
      </c>
      <c r="BL199" s="139">
        <v>0.948157573419223</v>
      </c>
      <c r="BM199" s="139">
        <v>86.26666666666667</v>
      </c>
      <c r="BN199" s="137">
        <v>5.399082156033474</v>
      </c>
      <c r="BO199" s="137">
        <v>29.21415644371135</v>
      </c>
      <c r="BP199" s="42">
        <v>0.705698</v>
      </c>
      <c r="BQ199" s="42"/>
      <c r="BR199" s="42"/>
      <c r="BS199" s="42"/>
      <c r="BT199" s="42"/>
      <c r="BU199" s="42"/>
      <c r="BV199" s="137"/>
      <c r="BW199" s="140">
        <v>10.96</v>
      </c>
      <c r="BX199" s="140">
        <v>7.706666666666667</v>
      </c>
      <c r="BY199" s="141"/>
      <c r="BZ199" s="140">
        <v>3.27027027027027</v>
      </c>
      <c r="CA199" s="140">
        <v>1.8441064638783273</v>
      </c>
      <c r="CB199" s="140">
        <v>0.274509803921569</v>
      </c>
      <c r="CC199" s="141"/>
      <c r="CD199" s="140">
        <v>1.1940298507462692</v>
      </c>
      <c r="CE199" s="141"/>
      <c r="CF199" s="141"/>
      <c r="CG199" s="141"/>
      <c r="CH199" s="140"/>
      <c r="CI199" s="140">
        <v>0.908196721311475</v>
      </c>
      <c r="CJ199" s="140">
        <v>0.901098901098901</v>
      </c>
      <c r="CK199" s="140">
        <v>0.642857142857143</v>
      </c>
      <c r="CL199" s="140">
        <v>0.180379514410176</v>
      </c>
      <c r="CM199" s="140">
        <v>0.198612822726006</v>
      </c>
      <c r="CN199" s="42"/>
      <c r="CO199" s="42"/>
      <c r="CQ199" s="42"/>
      <c r="CR199" s="42"/>
      <c r="CS199" s="42"/>
      <c r="CT199" s="42"/>
      <c r="CU199" s="42"/>
      <c r="CV199" s="42"/>
      <c r="CW199" s="42"/>
      <c r="CX199" s="42"/>
      <c r="CY199" s="42"/>
    </row>
    <row r="200" spans="1:103" ht="13.5">
      <c r="A200" s="42" t="s">
        <v>1000</v>
      </c>
      <c r="B200" s="28">
        <v>-35.93</v>
      </c>
      <c r="C200" s="28">
        <v>-70.84</v>
      </c>
      <c r="D200" s="42">
        <v>5</v>
      </c>
      <c r="E200" s="42">
        <v>7</v>
      </c>
      <c r="F200" s="42" t="s">
        <v>1005</v>
      </c>
      <c r="G200" s="42">
        <v>71.58</v>
      </c>
      <c r="H200" s="42">
        <v>0.32</v>
      </c>
      <c r="I200" s="42">
        <v>14.15</v>
      </c>
      <c r="J200" s="42"/>
      <c r="K200" s="19">
        <v>2.0246558085125534</v>
      </c>
      <c r="L200" s="42"/>
      <c r="M200" s="42">
        <v>0.04</v>
      </c>
      <c r="N200" s="42">
        <v>0.59</v>
      </c>
      <c r="O200" s="42">
        <v>1.63</v>
      </c>
      <c r="P200" s="42">
        <v>3.55</v>
      </c>
      <c r="Q200" s="42">
        <v>4.99</v>
      </c>
      <c r="R200" s="42">
        <v>0.06</v>
      </c>
      <c r="S200" s="42">
        <v>0.46</v>
      </c>
      <c r="T200" s="42"/>
      <c r="U200" s="19">
        <v>99.39465580851254</v>
      </c>
      <c r="V200" s="42">
        <v>291</v>
      </c>
      <c r="W200" s="42">
        <v>589</v>
      </c>
      <c r="X200" s="42">
        <v>9</v>
      </c>
      <c r="Y200" s="42">
        <v>169</v>
      </c>
      <c r="Z200" s="42">
        <v>223</v>
      </c>
      <c r="AA200" s="42"/>
      <c r="AB200" s="42"/>
      <c r="AC200" s="42"/>
      <c r="AD200" s="42"/>
      <c r="AE200" s="42"/>
      <c r="AF200" s="42"/>
      <c r="AG200" s="42"/>
      <c r="AH200" s="42"/>
      <c r="AI200" s="42"/>
      <c r="AJ200" s="42"/>
      <c r="AK200" s="42"/>
      <c r="AL200" s="42"/>
      <c r="AM200" s="42"/>
      <c r="AN200" s="42"/>
      <c r="AO200" s="42">
        <v>25</v>
      </c>
      <c r="AP200" s="42">
        <v>7</v>
      </c>
      <c r="AQ200" s="42">
        <v>9</v>
      </c>
      <c r="AR200" s="42">
        <v>29</v>
      </c>
      <c r="AS200" s="42">
        <v>60</v>
      </c>
      <c r="AT200" s="42">
        <v>26</v>
      </c>
      <c r="AU200" s="42">
        <v>13</v>
      </c>
      <c r="AV200" s="42">
        <v>30</v>
      </c>
      <c r="AW200" s="42">
        <v>13</v>
      </c>
      <c r="AX200" s="42"/>
      <c r="AY200" s="42">
        <v>41</v>
      </c>
      <c r="AZ200" s="42">
        <v>4</v>
      </c>
      <c r="BA200" s="42"/>
      <c r="BB200" s="42"/>
      <c r="BC200" s="137">
        <v>6.76</v>
      </c>
      <c r="BD200" s="137">
        <v>0.757847533632287</v>
      </c>
      <c r="BE200" s="137">
        <v>2.6412556053811658</v>
      </c>
      <c r="BF200" s="138">
        <v>0.0403587443946188</v>
      </c>
      <c r="BG200" s="42">
        <v>0.36</v>
      </c>
      <c r="BH200" s="42">
        <v>0.183856502242152</v>
      </c>
      <c r="BI200" s="137">
        <v>3.714285714285714</v>
      </c>
      <c r="BJ200" s="42">
        <v>1.04</v>
      </c>
      <c r="BK200" s="137"/>
      <c r="BL200" s="139">
        <v>1.0038889280714691</v>
      </c>
      <c r="BM200" s="139">
        <v>44.21875</v>
      </c>
      <c r="BN200" s="137">
        <v>3.4316200144280558</v>
      </c>
      <c r="BO200" s="137">
        <v>39.369441362182876</v>
      </c>
      <c r="BP200" s="42"/>
      <c r="BQ200" s="42"/>
      <c r="BR200" s="42"/>
      <c r="BS200" s="42"/>
      <c r="BT200" s="42"/>
      <c r="BU200" s="42"/>
      <c r="BV200" s="137"/>
      <c r="BW200" s="141"/>
      <c r="BX200" s="141"/>
      <c r="BY200" s="141"/>
      <c r="BZ200" s="141"/>
      <c r="CA200" s="141"/>
      <c r="CB200" s="141"/>
      <c r="CC200" s="141"/>
      <c r="CD200" s="141"/>
      <c r="CE200" s="141"/>
      <c r="CF200" s="141"/>
      <c r="CG200" s="141"/>
      <c r="CH200" s="140"/>
      <c r="CI200" s="141"/>
      <c r="CJ200" s="141"/>
      <c r="CK200" s="140">
        <v>0.892857142857143</v>
      </c>
      <c r="CL200" s="141"/>
      <c r="CM200" s="140"/>
      <c r="CN200" s="42"/>
      <c r="CO200" s="42"/>
      <c r="CQ200" s="42"/>
      <c r="CR200" s="42"/>
      <c r="CS200" s="42"/>
      <c r="CT200" s="42"/>
      <c r="CU200" s="42"/>
      <c r="CV200" s="42"/>
      <c r="CW200" s="42"/>
      <c r="CX200" s="42"/>
      <c r="CY200" s="42"/>
    </row>
    <row r="201" spans="1:103" ht="13.5">
      <c r="A201" s="42" t="s">
        <v>1000</v>
      </c>
      <c r="B201" s="28">
        <v>-35.93</v>
      </c>
      <c r="C201" s="28">
        <v>-70.84</v>
      </c>
      <c r="D201" s="42">
        <v>5</v>
      </c>
      <c r="E201" s="42">
        <v>7</v>
      </c>
      <c r="F201" s="42" t="s">
        <v>1006</v>
      </c>
      <c r="G201" s="42">
        <v>70.65</v>
      </c>
      <c r="H201" s="42">
        <v>0.36</v>
      </c>
      <c r="I201" s="42">
        <v>14.41</v>
      </c>
      <c r="J201" s="42"/>
      <c r="K201" s="19">
        <v>2.2226221542337803</v>
      </c>
      <c r="L201" s="42"/>
      <c r="M201" s="42">
        <v>0.04</v>
      </c>
      <c r="N201" s="42">
        <v>0.73</v>
      </c>
      <c r="O201" s="42">
        <v>1.72</v>
      </c>
      <c r="P201" s="42">
        <v>3.45</v>
      </c>
      <c r="Q201" s="42">
        <v>4.72</v>
      </c>
      <c r="R201" s="42">
        <v>0.07</v>
      </c>
      <c r="S201" s="42">
        <v>0.82</v>
      </c>
      <c r="T201" s="42"/>
      <c r="U201" s="19">
        <v>99.19262215423376</v>
      </c>
      <c r="V201" s="42">
        <v>280</v>
      </c>
      <c r="W201" s="42">
        <v>566</v>
      </c>
      <c r="X201" s="42">
        <v>10</v>
      </c>
      <c r="Y201" s="42">
        <v>166</v>
      </c>
      <c r="Z201" s="42">
        <v>226</v>
      </c>
      <c r="AA201" s="42">
        <v>27.8</v>
      </c>
      <c r="AB201" s="42">
        <v>57.1</v>
      </c>
      <c r="AC201" s="42"/>
      <c r="AD201" s="42">
        <v>30.9</v>
      </c>
      <c r="AE201" s="42">
        <v>6.51</v>
      </c>
      <c r="AF201" s="42">
        <v>0.72</v>
      </c>
      <c r="AG201" s="42"/>
      <c r="AH201" s="42">
        <v>1.07</v>
      </c>
      <c r="AI201" s="42"/>
      <c r="AJ201" s="42"/>
      <c r="AK201" s="42"/>
      <c r="AL201" s="42"/>
      <c r="AM201" s="42">
        <v>3.68</v>
      </c>
      <c r="AN201" s="42">
        <v>0.55</v>
      </c>
      <c r="AO201" s="42">
        <v>31</v>
      </c>
      <c r="AP201" s="42">
        <v>5.18</v>
      </c>
      <c r="AQ201" s="42">
        <v>10</v>
      </c>
      <c r="AR201" s="42">
        <v>34</v>
      </c>
      <c r="AS201" s="42">
        <v>71</v>
      </c>
      <c r="AT201" s="42">
        <v>30</v>
      </c>
      <c r="AU201" s="42">
        <v>9</v>
      </c>
      <c r="AV201" s="42">
        <v>34</v>
      </c>
      <c r="AW201" s="42">
        <v>20</v>
      </c>
      <c r="AX201" s="42"/>
      <c r="AY201" s="42">
        <v>33.7</v>
      </c>
      <c r="AZ201" s="42">
        <v>10.9</v>
      </c>
      <c r="BA201" s="42">
        <v>1.32</v>
      </c>
      <c r="BB201" s="42">
        <v>7.92</v>
      </c>
      <c r="BC201" s="137">
        <v>5.354838709677417</v>
      </c>
      <c r="BD201" s="137">
        <v>0.734513274336283</v>
      </c>
      <c r="BE201" s="137">
        <v>2.504424778761063</v>
      </c>
      <c r="BF201" s="138">
        <v>0.0442477876106195</v>
      </c>
      <c r="BG201" s="42">
        <v>0.32258064516129</v>
      </c>
      <c r="BH201" s="42">
        <v>0.149115044247788</v>
      </c>
      <c r="BI201" s="137">
        <v>5.791505791505791</v>
      </c>
      <c r="BJ201" s="42">
        <v>0.967741935483871</v>
      </c>
      <c r="BK201" s="137">
        <v>0.284250908806578</v>
      </c>
      <c r="BL201" s="139">
        <v>0.965433526832105</v>
      </c>
      <c r="BM201" s="139">
        <v>40.02777777777778</v>
      </c>
      <c r="BN201" s="137">
        <v>3.0446878825120285</v>
      </c>
      <c r="BO201" s="137">
        <v>42.25839214265403</v>
      </c>
      <c r="BP201" s="42"/>
      <c r="BQ201" s="42"/>
      <c r="BR201" s="42"/>
      <c r="BS201" s="42"/>
      <c r="BT201" s="42"/>
      <c r="BU201" s="42"/>
      <c r="BV201" s="137"/>
      <c r="BW201" s="140">
        <v>11.12</v>
      </c>
      <c r="BX201" s="140">
        <v>7.613333333333333</v>
      </c>
      <c r="BY201" s="141"/>
      <c r="BZ201" s="140">
        <v>4.175675675675675</v>
      </c>
      <c r="CA201" s="140">
        <v>2.4752851711026618</v>
      </c>
      <c r="CB201" s="140">
        <v>0.705882352941176</v>
      </c>
      <c r="CC201" s="141"/>
      <c r="CD201" s="140">
        <v>1.597014925373134</v>
      </c>
      <c r="CE201" s="141"/>
      <c r="CF201" s="141"/>
      <c r="CG201" s="141"/>
      <c r="CH201" s="140"/>
      <c r="CI201" s="140">
        <v>1.20655737704918</v>
      </c>
      <c r="CJ201" s="140">
        <v>1.208791208791209</v>
      </c>
      <c r="CK201" s="140">
        <v>1.107142857142857</v>
      </c>
      <c r="CL201" s="140">
        <v>0.34296503095351</v>
      </c>
      <c r="CM201" s="140">
        <v>0.284250908806578</v>
      </c>
      <c r="CN201" s="42"/>
      <c r="CO201" s="42"/>
      <c r="CQ201" s="42"/>
      <c r="CR201" s="42"/>
      <c r="CS201" s="42"/>
      <c r="CT201" s="42"/>
      <c r="CU201" s="42"/>
      <c r="CV201" s="42"/>
      <c r="CW201" s="42"/>
      <c r="CX201" s="42"/>
      <c r="CY201" s="42"/>
    </row>
    <row r="202" spans="1:103" ht="13.5">
      <c r="A202" s="42" t="s">
        <v>1000</v>
      </c>
      <c r="B202" s="28">
        <v>-35.93</v>
      </c>
      <c r="C202" s="28">
        <v>-70.84</v>
      </c>
      <c r="D202" s="42">
        <v>5</v>
      </c>
      <c r="E202" s="42">
        <v>7</v>
      </c>
      <c r="F202" s="42" t="s">
        <v>1007</v>
      </c>
      <c r="G202" s="42">
        <v>76</v>
      </c>
      <c r="H202" s="42">
        <v>0.12</v>
      </c>
      <c r="I202" s="42">
        <v>12.59</v>
      </c>
      <c r="J202" s="42"/>
      <c r="K202" s="19">
        <v>1.0438225501664717</v>
      </c>
      <c r="L202" s="42"/>
      <c r="M202" s="42">
        <v>0.02</v>
      </c>
      <c r="N202" s="42">
        <v>0.11</v>
      </c>
      <c r="O202" s="42">
        <v>0.42</v>
      </c>
      <c r="P202" s="42">
        <v>3.47</v>
      </c>
      <c r="Q202" s="42">
        <v>5.12</v>
      </c>
      <c r="R202" s="42">
        <v>0.01</v>
      </c>
      <c r="S202" s="42">
        <v>0.29</v>
      </c>
      <c r="T202" s="42"/>
      <c r="U202" s="19">
        <v>99.19382255016647</v>
      </c>
      <c r="V202" s="42">
        <v>271</v>
      </c>
      <c r="W202" s="42">
        <v>107</v>
      </c>
      <c r="X202" s="42">
        <v>12</v>
      </c>
      <c r="Y202" s="42">
        <v>18</v>
      </c>
      <c r="Z202" s="42">
        <v>130</v>
      </c>
      <c r="AA202" s="42">
        <v>23.4</v>
      </c>
      <c r="AB202" s="42">
        <v>47.6</v>
      </c>
      <c r="AC202" s="42"/>
      <c r="AD202" s="42">
        <v>20.7</v>
      </c>
      <c r="AE202" s="42">
        <v>4.42</v>
      </c>
      <c r="AF202" s="42">
        <v>0.2</v>
      </c>
      <c r="AG202" s="42"/>
      <c r="AH202" s="42">
        <v>0.95</v>
      </c>
      <c r="AI202" s="42"/>
      <c r="AJ202" s="42"/>
      <c r="AK202" s="42"/>
      <c r="AL202" s="42"/>
      <c r="AM202" s="42">
        <v>3.46</v>
      </c>
      <c r="AN202" s="42">
        <v>0.52</v>
      </c>
      <c r="AO202" s="42">
        <v>26</v>
      </c>
      <c r="AP202" s="42">
        <v>2.36</v>
      </c>
      <c r="AQ202" s="42">
        <v>8</v>
      </c>
      <c r="AR202" s="42">
        <v>34</v>
      </c>
      <c r="AS202" s="42">
        <v>89</v>
      </c>
      <c r="AT202" s="42"/>
      <c r="AU202" s="42">
        <v>44</v>
      </c>
      <c r="AV202" s="42">
        <v>45</v>
      </c>
      <c r="AW202" s="42">
        <v>13</v>
      </c>
      <c r="AX202" s="42"/>
      <c r="AY202" s="42">
        <v>33.6</v>
      </c>
      <c r="AZ202" s="42">
        <v>8.11</v>
      </c>
      <c r="BA202" s="42">
        <v>1.07</v>
      </c>
      <c r="BB202" s="42">
        <v>6.9</v>
      </c>
      <c r="BC202" s="137">
        <v>0.692307692307692</v>
      </c>
      <c r="BD202" s="137">
        <v>0.138461538461538</v>
      </c>
      <c r="BE202" s="137">
        <v>0.823076923076923</v>
      </c>
      <c r="BF202" s="138">
        <v>0.0923076923076923</v>
      </c>
      <c r="BG202" s="42">
        <v>0.461538461538462</v>
      </c>
      <c r="BH202" s="42">
        <v>0.258461538461538</v>
      </c>
      <c r="BI202" s="137"/>
      <c r="BJ202" s="42"/>
      <c r="BK202" s="137">
        <v>0.116270533481734</v>
      </c>
      <c r="BL202" s="139">
        <v>0.954261740539469</v>
      </c>
      <c r="BM202" s="139">
        <v>104.91666666666671</v>
      </c>
      <c r="BN202" s="137">
        <v>9.489295910604291</v>
      </c>
      <c r="BO202" s="137">
        <v>19.016458856012243</v>
      </c>
      <c r="BP202" s="42">
        <v>0.707463</v>
      </c>
      <c r="BQ202" s="42"/>
      <c r="BR202" s="42"/>
      <c r="BS202" s="42"/>
      <c r="BT202" s="42"/>
      <c r="BU202" s="42"/>
      <c r="BV202" s="137"/>
      <c r="BW202" s="140">
        <v>9.36</v>
      </c>
      <c r="BX202" s="140">
        <v>6.346666666666667</v>
      </c>
      <c r="BY202" s="141"/>
      <c r="BZ202" s="140">
        <v>2.797297297297297</v>
      </c>
      <c r="CA202" s="140">
        <v>1.6806083650190111</v>
      </c>
      <c r="CB202" s="140">
        <v>0.196078431372549</v>
      </c>
      <c r="CC202" s="141"/>
      <c r="CD202" s="140">
        <v>1.4179104477611937</v>
      </c>
      <c r="CE202" s="141"/>
      <c r="CF202" s="141"/>
      <c r="CG202" s="141"/>
      <c r="CH202" s="140"/>
      <c r="CI202" s="140">
        <v>1.134426229508197</v>
      </c>
      <c r="CJ202" s="140">
        <v>1.1428571428571432</v>
      </c>
      <c r="CK202" s="140">
        <v>0.928571428571429</v>
      </c>
      <c r="CL202" s="140">
        <v>0.13190034290059</v>
      </c>
      <c r="CM202" s="140">
        <v>0.116270533481734</v>
      </c>
      <c r="CN202" s="42"/>
      <c r="CO202" s="42"/>
      <c r="CQ202" s="42"/>
      <c r="CR202" s="42"/>
      <c r="CS202" s="42"/>
      <c r="CT202" s="42"/>
      <c r="CU202" s="42"/>
      <c r="CV202" s="42"/>
      <c r="CW202" s="42"/>
      <c r="CX202" s="42"/>
      <c r="CY202" s="42"/>
    </row>
    <row r="203" spans="1:103" ht="13.5">
      <c r="A203" s="42" t="s">
        <v>1000</v>
      </c>
      <c r="B203" s="28">
        <v>-35.93</v>
      </c>
      <c r="C203" s="28">
        <v>-70.84</v>
      </c>
      <c r="D203" s="42">
        <v>5</v>
      </c>
      <c r="E203" s="42">
        <v>7</v>
      </c>
      <c r="F203" s="42" t="s">
        <v>1008</v>
      </c>
      <c r="G203" s="42">
        <v>70.34</v>
      </c>
      <c r="H203" s="42">
        <v>0.41</v>
      </c>
      <c r="I203" s="42">
        <v>14.59</v>
      </c>
      <c r="J203" s="42"/>
      <c r="K203" s="19">
        <v>2.39359308917484</v>
      </c>
      <c r="L203" s="42"/>
      <c r="M203" s="42">
        <v>0.05</v>
      </c>
      <c r="N203" s="42">
        <v>0.82</v>
      </c>
      <c r="O203" s="42">
        <v>2.09</v>
      </c>
      <c r="P203" s="42">
        <v>3.65</v>
      </c>
      <c r="Q203" s="42">
        <v>4.57</v>
      </c>
      <c r="R203" s="42">
        <v>0.08</v>
      </c>
      <c r="S203" s="42">
        <v>0.48</v>
      </c>
      <c r="T203" s="42"/>
      <c r="U203" s="19">
        <v>99.47359308917486</v>
      </c>
      <c r="V203" s="42">
        <v>215</v>
      </c>
      <c r="W203" s="42">
        <v>525</v>
      </c>
      <c r="X203" s="42">
        <v>8</v>
      </c>
      <c r="Y203" s="42">
        <v>208</v>
      </c>
      <c r="Z203" s="42">
        <v>222</v>
      </c>
      <c r="AA203" s="42">
        <v>25.6</v>
      </c>
      <c r="AB203" s="42">
        <v>56.2</v>
      </c>
      <c r="AC203" s="42"/>
      <c r="AD203" s="42">
        <v>25.7</v>
      </c>
      <c r="AE203" s="42">
        <v>5.38</v>
      </c>
      <c r="AF203" s="42">
        <v>0.73</v>
      </c>
      <c r="AG203" s="42"/>
      <c r="AH203" s="42">
        <v>0.93</v>
      </c>
      <c r="AI203" s="42"/>
      <c r="AJ203" s="42"/>
      <c r="AK203" s="42"/>
      <c r="AL203" s="42"/>
      <c r="AM203" s="42">
        <v>2.69</v>
      </c>
      <c r="AN203" s="42">
        <v>0.33</v>
      </c>
      <c r="AO203" s="42">
        <v>20</v>
      </c>
      <c r="AP203" s="42">
        <v>6.4</v>
      </c>
      <c r="AQ203" s="42">
        <v>8</v>
      </c>
      <c r="AR203" s="42">
        <v>22</v>
      </c>
      <c r="AS203" s="42">
        <v>51</v>
      </c>
      <c r="AT203" s="42">
        <v>35</v>
      </c>
      <c r="AU203" s="42">
        <v>9</v>
      </c>
      <c r="AV203" s="42">
        <v>35</v>
      </c>
      <c r="AW203" s="42">
        <v>15</v>
      </c>
      <c r="AX203" s="42"/>
      <c r="AY203" s="42">
        <v>32.1</v>
      </c>
      <c r="AZ203" s="42">
        <v>8.56</v>
      </c>
      <c r="BA203" s="42">
        <v>0.7</v>
      </c>
      <c r="BB203" s="42">
        <v>7.69</v>
      </c>
      <c r="BC203" s="137">
        <v>10.4</v>
      </c>
      <c r="BD203" s="137">
        <v>0.936936936936937</v>
      </c>
      <c r="BE203" s="137">
        <v>2.3648648648648645</v>
      </c>
      <c r="BF203" s="138">
        <v>0.036036036036036</v>
      </c>
      <c r="BG203" s="42">
        <v>0.4</v>
      </c>
      <c r="BH203" s="42">
        <v>0.144594594594595</v>
      </c>
      <c r="BI203" s="137">
        <v>5.46875</v>
      </c>
      <c r="BJ203" s="42">
        <v>1.75</v>
      </c>
      <c r="BK203" s="137">
        <v>0.472261461614038</v>
      </c>
      <c r="BL203" s="139">
        <v>1.0110535787912573</v>
      </c>
      <c r="BM203" s="139">
        <v>35.58536585365854</v>
      </c>
      <c r="BN203" s="137">
        <v>2.919015962408342</v>
      </c>
      <c r="BO203" s="137">
        <v>43.290139414541734</v>
      </c>
      <c r="BP203" s="42"/>
      <c r="BQ203" s="42"/>
      <c r="BR203" s="42"/>
      <c r="BS203" s="42"/>
      <c r="BT203" s="42"/>
      <c r="BU203" s="42"/>
      <c r="BV203" s="137"/>
      <c r="BW203" s="140">
        <v>10.24</v>
      </c>
      <c r="BX203" s="140">
        <v>7.493333333333336</v>
      </c>
      <c r="BY203" s="141"/>
      <c r="BZ203" s="140">
        <v>3.4729729729729732</v>
      </c>
      <c r="CA203" s="140">
        <v>2.045627376425855</v>
      </c>
      <c r="CB203" s="140">
        <v>0.715686274509804</v>
      </c>
      <c r="CC203" s="141"/>
      <c r="CD203" s="140">
        <v>1.3880597014925373</v>
      </c>
      <c r="CE203" s="141"/>
      <c r="CF203" s="141"/>
      <c r="CG203" s="141"/>
      <c r="CH203" s="140"/>
      <c r="CI203" s="140">
        <v>0.881967213114754</v>
      </c>
      <c r="CJ203" s="140">
        <v>0.725274725274725</v>
      </c>
      <c r="CK203" s="140">
        <v>0.714285714285714</v>
      </c>
      <c r="CL203" s="140">
        <v>0.416519125161234</v>
      </c>
      <c r="CM203" s="140">
        <v>0.472261461614038</v>
      </c>
      <c r="CN203" s="42"/>
      <c r="CO203" s="42"/>
      <c r="CQ203" s="42"/>
      <c r="CR203" s="42"/>
      <c r="CS203" s="42"/>
      <c r="CT203" s="42"/>
      <c r="CU203" s="42"/>
      <c r="CV203" s="42"/>
      <c r="CW203" s="42"/>
      <c r="CX203" s="42"/>
      <c r="CY203" s="42"/>
    </row>
    <row r="204" spans="1:103" ht="13.5">
      <c r="A204" s="42" t="s">
        <v>1000</v>
      </c>
      <c r="B204" s="28">
        <v>-35.93</v>
      </c>
      <c r="C204" s="28">
        <v>-70.84</v>
      </c>
      <c r="D204" s="42">
        <v>5</v>
      </c>
      <c r="E204" s="42">
        <v>7</v>
      </c>
      <c r="F204" s="42" t="s">
        <v>1009</v>
      </c>
      <c r="G204" s="42">
        <v>70.41</v>
      </c>
      <c r="H204" s="42">
        <v>0.38</v>
      </c>
      <c r="I204" s="42">
        <v>14.87</v>
      </c>
      <c r="J204" s="42"/>
      <c r="K204" s="19">
        <v>2.375596148654729</v>
      </c>
      <c r="L204" s="42"/>
      <c r="M204" s="42">
        <v>0.05</v>
      </c>
      <c r="N204" s="42">
        <v>0.69</v>
      </c>
      <c r="O204" s="42">
        <v>1.88</v>
      </c>
      <c r="P204" s="42">
        <v>4.01</v>
      </c>
      <c r="Q204" s="42">
        <v>4.77</v>
      </c>
      <c r="R204" s="42">
        <v>0.07</v>
      </c>
      <c r="S204" s="42">
        <v>0.1</v>
      </c>
      <c r="T204" s="42"/>
      <c r="U204" s="19">
        <v>99.6055961486547</v>
      </c>
      <c r="V204" s="42">
        <v>208</v>
      </c>
      <c r="W204" s="42">
        <v>544</v>
      </c>
      <c r="X204" s="42">
        <v>9</v>
      </c>
      <c r="Y204" s="42">
        <v>164</v>
      </c>
      <c r="Z204" s="42">
        <v>257</v>
      </c>
      <c r="AA204" s="42"/>
      <c r="AB204" s="42"/>
      <c r="AC204" s="42"/>
      <c r="AD204" s="42"/>
      <c r="AE204" s="42"/>
      <c r="AF204" s="42"/>
      <c r="AG204" s="42"/>
      <c r="AH204" s="42"/>
      <c r="AI204" s="42"/>
      <c r="AJ204" s="42"/>
      <c r="AK204" s="42"/>
      <c r="AL204" s="42"/>
      <c r="AM204" s="42"/>
      <c r="AN204" s="42"/>
      <c r="AO204" s="42">
        <v>25</v>
      </c>
      <c r="AP204" s="42">
        <v>3</v>
      </c>
      <c r="AQ204" s="42">
        <v>9</v>
      </c>
      <c r="AR204" s="42">
        <v>40</v>
      </c>
      <c r="AS204" s="42">
        <v>46</v>
      </c>
      <c r="AT204" s="42">
        <v>32</v>
      </c>
      <c r="AU204" s="42">
        <v>20</v>
      </c>
      <c r="AV204" s="42">
        <v>41</v>
      </c>
      <c r="AW204" s="42">
        <v>15</v>
      </c>
      <c r="AX204" s="42"/>
      <c r="AY204" s="42">
        <v>17</v>
      </c>
      <c r="AZ204" s="42">
        <v>4</v>
      </c>
      <c r="BA204" s="42"/>
      <c r="BB204" s="42"/>
      <c r="BC204" s="137">
        <v>6.56</v>
      </c>
      <c r="BD204" s="137">
        <v>0.638132295719844</v>
      </c>
      <c r="BE204" s="137">
        <v>2.116731517509728</v>
      </c>
      <c r="BF204" s="138">
        <v>0.0350194552529183</v>
      </c>
      <c r="BG204" s="42">
        <v>0.36</v>
      </c>
      <c r="BH204" s="42">
        <v>0.066147859922179</v>
      </c>
      <c r="BI204" s="137">
        <v>10.666666666666671</v>
      </c>
      <c r="BJ204" s="42">
        <v>1.28</v>
      </c>
      <c r="BK204" s="137"/>
      <c r="BL204" s="139">
        <v>1.0207246606553548</v>
      </c>
      <c r="BM204" s="139">
        <v>39.131578947368425</v>
      </c>
      <c r="BN204" s="137">
        <v>3.442892969064823</v>
      </c>
      <c r="BO204" s="137">
        <v>39.29118399137333</v>
      </c>
      <c r="BP204" s="42">
        <v>0.706007</v>
      </c>
      <c r="BQ204" s="42"/>
      <c r="BR204" s="42"/>
      <c r="BS204" s="42"/>
      <c r="BT204" s="42"/>
      <c r="BU204" s="42"/>
      <c r="BV204" s="137"/>
      <c r="BW204" s="141"/>
      <c r="BX204" s="141"/>
      <c r="BY204" s="141"/>
      <c r="BZ204" s="141"/>
      <c r="CA204" s="141"/>
      <c r="CB204" s="141"/>
      <c r="CC204" s="141"/>
      <c r="CD204" s="141"/>
      <c r="CE204" s="141"/>
      <c r="CF204" s="141"/>
      <c r="CG204" s="141"/>
      <c r="CH204" s="140"/>
      <c r="CI204" s="141"/>
      <c r="CJ204" s="141"/>
      <c r="CK204" s="140">
        <v>0.892857142857143</v>
      </c>
      <c r="CL204" s="141"/>
      <c r="CM204" s="140"/>
      <c r="CN204" s="42"/>
      <c r="CO204" s="42"/>
      <c r="CQ204" s="42"/>
      <c r="CR204" s="42"/>
      <c r="CS204" s="42"/>
      <c r="CT204" s="42"/>
      <c r="CU204" s="42"/>
      <c r="CV204" s="42"/>
      <c r="CW204" s="42"/>
      <c r="CX204" s="42"/>
      <c r="CY204" s="42"/>
    </row>
    <row r="205" spans="1:103" ht="13.5">
      <c r="A205" s="42" t="s">
        <v>1010</v>
      </c>
      <c r="B205" s="28">
        <v>-35.97</v>
      </c>
      <c r="C205" s="28">
        <v>-70.84</v>
      </c>
      <c r="D205" s="42">
        <v>0.46</v>
      </c>
      <c r="E205" s="42">
        <v>0.514</v>
      </c>
      <c r="F205" s="42" t="s">
        <v>1011</v>
      </c>
      <c r="G205" s="42">
        <v>72.3</v>
      </c>
      <c r="H205" s="42">
        <v>0.19</v>
      </c>
      <c r="I205" s="42">
        <v>14.18</v>
      </c>
      <c r="J205" s="42"/>
      <c r="K205" s="19">
        <v>1.16</v>
      </c>
      <c r="L205" s="42"/>
      <c r="M205" s="42">
        <v>0.03</v>
      </c>
      <c r="N205" s="42">
        <v>0.14</v>
      </c>
      <c r="O205" s="42">
        <v>0.55</v>
      </c>
      <c r="P205" s="42">
        <v>4.75</v>
      </c>
      <c r="Q205" s="42">
        <v>4.4</v>
      </c>
      <c r="R205" s="42">
        <v>0.03</v>
      </c>
      <c r="S205" s="42"/>
      <c r="T205" s="42"/>
      <c r="U205" s="19">
        <v>97.73</v>
      </c>
      <c r="V205" s="42">
        <v>174</v>
      </c>
      <c r="W205" s="42">
        <v>642</v>
      </c>
      <c r="X205" s="42"/>
      <c r="Y205" s="42">
        <v>82</v>
      </c>
      <c r="Z205" s="42">
        <v>159</v>
      </c>
      <c r="AA205" s="42">
        <v>26</v>
      </c>
      <c r="AB205" s="42"/>
      <c r="AC205" s="42"/>
      <c r="AD205" s="42"/>
      <c r="AE205" s="42">
        <v>2.86</v>
      </c>
      <c r="AF205" s="42">
        <v>0.45</v>
      </c>
      <c r="AG205" s="42"/>
      <c r="AH205" s="42"/>
      <c r="AI205" s="42"/>
      <c r="AJ205" s="42"/>
      <c r="AK205" s="42"/>
      <c r="AL205" s="42"/>
      <c r="AM205" s="42">
        <v>1.61</v>
      </c>
      <c r="AN205" s="42"/>
      <c r="AO205" s="42">
        <v>15</v>
      </c>
      <c r="AP205" s="42">
        <v>2.5</v>
      </c>
      <c r="AQ205" s="42">
        <v>12</v>
      </c>
      <c r="AR205" s="42"/>
      <c r="AS205" s="42"/>
      <c r="AT205" s="42"/>
      <c r="AU205" s="42"/>
      <c r="AV205" s="42"/>
      <c r="AW205" s="42"/>
      <c r="AX205" s="42"/>
      <c r="AY205" s="42">
        <v>20.2</v>
      </c>
      <c r="AZ205" s="42"/>
      <c r="BA205" s="42">
        <v>0.63</v>
      </c>
      <c r="BB205" s="42">
        <v>4.88</v>
      </c>
      <c r="BC205" s="137">
        <v>5.466666666666667</v>
      </c>
      <c r="BD205" s="137">
        <v>0.515723270440252</v>
      </c>
      <c r="BE205" s="137">
        <v>4.037735849056603</v>
      </c>
      <c r="BF205" s="139"/>
      <c r="BG205" s="42"/>
      <c r="BH205" s="42">
        <v>0.127044025157233</v>
      </c>
      <c r="BI205" s="137"/>
      <c r="BJ205" s="42"/>
      <c r="BK205" s="137"/>
      <c r="BL205" s="139">
        <v>0.95746676519929</v>
      </c>
      <c r="BM205" s="139">
        <v>74.63157894736841</v>
      </c>
      <c r="BN205" s="137">
        <v>8.285714285714285</v>
      </c>
      <c r="BO205" s="137">
        <v>21.193356814982227</v>
      </c>
      <c r="BP205" s="42"/>
      <c r="BQ205" s="42"/>
      <c r="BR205" s="42"/>
      <c r="BS205" s="42"/>
      <c r="BT205" s="42"/>
      <c r="BU205" s="42"/>
      <c r="BV205" s="137"/>
      <c r="BW205" s="140">
        <v>10.4</v>
      </c>
      <c r="BX205" s="141"/>
      <c r="BY205" s="141"/>
      <c r="BZ205" s="141"/>
      <c r="CA205" s="140">
        <v>1.08745247148289</v>
      </c>
      <c r="CB205" s="140">
        <v>0.441176470588235</v>
      </c>
      <c r="CC205" s="141"/>
      <c r="CD205" s="141"/>
      <c r="CE205" s="141"/>
      <c r="CF205" s="141"/>
      <c r="CG205" s="141"/>
      <c r="CH205" s="141"/>
      <c r="CI205" s="140">
        <v>0.527868852459016</v>
      </c>
      <c r="CJ205" s="141"/>
      <c r="CK205" s="140">
        <v>0.535714285714286</v>
      </c>
      <c r="CL205" s="141"/>
      <c r="CM205" s="140"/>
      <c r="CN205" s="42"/>
      <c r="CO205" s="42"/>
      <c r="CQ205" s="42"/>
      <c r="CR205" s="42"/>
      <c r="CS205" s="42"/>
      <c r="CT205" s="42"/>
      <c r="CU205" s="42"/>
      <c r="CV205" s="42"/>
      <c r="CW205" s="42"/>
      <c r="CX205" s="42"/>
      <c r="CY205" s="42"/>
    </row>
    <row r="206" spans="1:103" ht="13.5">
      <c r="A206" s="42" t="s">
        <v>1010</v>
      </c>
      <c r="B206" s="28">
        <v>-35.97</v>
      </c>
      <c r="C206" s="28">
        <v>-70.84</v>
      </c>
      <c r="D206" s="42">
        <v>0.46</v>
      </c>
      <c r="E206" s="42">
        <v>0.514</v>
      </c>
      <c r="F206" s="42" t="s">
        <v>1012</v>
      </c>
      <c r="G206" s="42">
        <v>66.5</v>
      </c>
      <c r="H206" s="42">
        <v>0.48</v>
      </c>
      <c r="I206" s="42">
        <v>15.4</v>
      </c>
      <c r="J206" s="42"/>
      <c r="K206" s="19">
        <v>2.83</v>
      </c>
      <c r="L206" s="42"/>
      <c r="M206" s="42">
        <v>0.08</v>
      </c>
      <c r="N206" s="42">
        <v>0.96</v>
      </c>
      <c r="O206" s="42">
        <v>2.25</v>
      </c>
      <c r="P206" s="42">
        <v>4.5</v>
      </c>
      <c r="Q206" s="42">
        <v>4.1</v>
      </c>
      <c r="R206" s="42">
        <v>0.12</v>
      </c>
      <c r="S206" s="42"/>
      <c r="T206" s="42"/>
      <c r="U206" s="19">
        <v>97.22</v>
      </c>
      <c r="V206" s="42">
        <v>155</v>
      </c>
      <c r="W206" s="42">
        <v>601</v>
      </c>
      <c r="X206" s="42">
        <v>8</v>
      </c>
      <c r="Y206" s="42">
        <v>233</v>
      </c>
      <c r="Z206" s="42">
        <v>290</v>
      </c>
      <c r="AA206" s="42">
        <v>26.3</v>
      </c>
      <c r="AB206" s="42">
        <v>54.2</v>
      </c>
      <c r="AC206" s="42"/>
      <c r="AD206" s="42">
        <v>22</v>
      </c>
      <c r="AE206" s="42">
        <v>4.05</v>
      </c>
      <c r="AF206" s="42">
        <v>0.78</v>
      </c>
      <c r="AG206" s="42"/>
      <c r="AH206" s="42">
        <v>0.46</v>
      </c>
      <c r="AI206" s="42"/>
      <c r="AJ206" s="42"/>
      <c r="AK206" s="42"/>
      <c r="AL206" s="42"/>
      <c r="AM206" s="42">
        <v>2.15</v>
      </c>
      <c r="AN206" s="42">
        <v>0.352</v>
      </c>
      <c r="AO206" s="42">
        <v>22</v>
      </c>
      <c r="AP206" s="42">
        <v>5.7</v>
      </c>
      <c r="AQ206" s="42">
        <v>15</v>
      </c>
      <c r="AR206" s="42">
        <v>5</v>
      </c>
      <c r="AS206" s="42">
        <v>24</v>
      </c>
      <c r="AT206" s="42"/>
      <c r="AU206" s="42"/>
      <c r="AV206" s="42"/>
      <c r="AW206" s="42"/>
      <c r="AX206" s="42">
        <v>1.27</v>
      </c>
      <c r="AY206" s="42">
        <v>17</v>
      </c>
      <c r="AZ206" s="42">
        <v>5.1</v>
      </c>
      <c r="BA206" s="42">
        <v>0.6</v>
      </c>
      <c r="BB206" s="42">
        <v>7.67</v>
      </c>
      <c r="BC206" s="137">
        <v>10.590909090909092</v>
      </c>
      <c r="BD206" s="137">
        <v>0.803448275862069</v>
      </c>
      <c r="BE206" s="137">
        <v>2.0724137931034474</v>
      </c>
      <c r="BF206" s="138">
        <v>0.0275862068965517</v>
      </c>
      <c r="BG206" s="42">
        <v>0.363636363636364</v>
      </c>
      <c r="BH206" s="42">
        <v>0.0586206896551724</v>
      </c>
      <c r="BI206" s="137"/>
      <c r="BJ206" s="42"/>
      <c r="BK206" s="137">
        <v>0.940656330127779</v>
      </c>
      <c r="BL206" s="139">
        <v>1.0345298897942479</v>
      </c>
      <c r="BM206" s="139">
        <v>32.08333333333334</v>
      </c>
      <c r="BN206" s="137">
        <v>2.9479166666666674</v>
      </c>
      <c r="BO206" s="137">
        <v>43.0484331622361</v>
      </c>
      <c r="BP206" s="42"/>
      <c r="BQ206" s="42"/>
      <c r="BR206" s="42"/>
      <c r="BS206" s="42"/>
      <c r="BT206" s="42"/>
      <c r="BU206" s="42"/>
      <c r="BV206" s="137"/>
      <c r="BW206" s="140">
        <v>10.52</v>
      </c>
      <c r="BX206" s="140">
        <v>7.2266666666666675</v>
      </c>
      <c r="BY206" s="141"/>
      <c r="BZ206" s="140">
        <v>2.9729729729729732</v>
      </c>
      <c r="CA206" s="140">
        <v>1.5399239543726237</v>
      </c>
      <c r="CB206" s="140">
        <v>0.764705882352941</v>
      </c>
      <c r="CC206" s="141"/>
      <c r="CD206" s="140">
        <v>0.686567164179104</v>
      </c>
      <c r="CE206" s="141"/>
      <c r="CF206" s="141"/>
      <c r="CG206" s="141"/>
      <c r="CH206" s="141"/>
      <c r="CI206" s="140">
        <v>0.704918032786885</v>
      </c>
      <c r="CJ206" s="140">
        <v>0.773626373626373</v>
      </c>
      <c r="CK206" s="140">
        <v>0.785714285714286</v>
      </c>
      <c r="CL206" s="140">
        <v>0.663085609762205</v>
      </c>
      <c r="CM206" s="140">
        <v>0.940656330127779</v>
      </c>
      <c r="CN206" s="42"/>
      <c r="CO206" s="42"/>
      <c r="CQ206" s="42"/>
      <c r="CR206" s="42"/>
      <c r="CS206" s="42"/>
      <c r="CT206" s="42"/>
      <c r="CU206" s="42"/>
      <c r="CV206" s="42"/>
      <c r="CW206" s="42"/>
      <c r="CX206" s="42"/>
      <c r="CY206" s="42"/>
    </row>
    <row r="207" spans="1:103" ht="13.5">
      <c r="A207" s="42" t="s">
        <v>1010</v>
      </c>
      <c r="B207" s="28">
        <v>-35.97</v>
      </c>
      <c r="C207" s="28">
        <v>-70.84</v>
      </c>
      <c r="D207" s="42">
        <v>0.46</v>
      </c>
      <c r="E207" s="42">
        <v>0.514</v>
      </c>
      <c r="F207" s="42" t="s">
        <v>1013</v>
      </c>
      <c r="G207" s="42">
        <v>73.2</v>
      </c>
      <c r="H207" s="42">
        <v>0.19</v>
      </c>
      <c r="I207" s="42">
        <v>13.37</v>
      </c>
      <c r="J207" s="42"/>
      <c r="K207" s="19">
        <v>1.03</v>
      </c>
      <c r="L207" s="42"/>
      <c r="M207" s="42">
        <v>0.08</v>
      </c>
      <c r="N207" s="42">
        <v>0.07</v>
      </c>
      <c r="O207" s="42">
        <v>0.67</v>
      </c>
      <c r="P207" s="42">
        <v>4.53</v>
      </c>
      <c r="Q207" s="42">
        <v>4.11</v>
      </c>
      <c r="R207" s="42">
        <v>0.02</v>
      </c>
      <c r="S207" s="42"/>
      <c r="T207" s="42"/>
      <c r="U207" s="19">
        <v>97.27</v>
      </c>
      <c r="V207" s="42">
        <v>166</v>
      </c>
      <c r="W207" s="42">
        <v>581</v>
      </c>
      <c r="X207" s="42">
        <v>6</v>
      </c>
      <c r="Y207" s="42">
        <v>74</v>
      </c>
      <c r="Z207" s="42">
        <v>152</v>
      </c>
      <c r="AA207" s="42">
        <v>22.9</v>
      </c>
      <c r="AB207" s="42">
        <v>44.9</v>
      </c>
      <c r="AC207" s="42"/>
      <c r="AD207" s="42">
        <v>13.5</v>
      </c>
      <c r="AE207" s="42">
        <v>2.27</v>
      </c>
      <c r="AF207" s="42">
        <v>0.37</v>
      </c>
      <c r="AG207" s="42"/>
      <c r="AH207" s="42">
        <v>0.24</v>
      </c>
      <c r="AI207" s="42"/>
      <c r="AJ207" s="42"/>
      <c r="AK207" s="42"/>
      <c r="AL207" s="42"/>
      <c r="AM207" s="42">
        <v>1.4</v>
      </c>
      <c r="AN207" s="42">
        <v>0.231</v>
      </c>
      <c r="AO207" s="42">
        <v>13</v>
      </c>
      <c r="AP207" s="42">
        <v>2</v>
      </c>
      <c r="AQ207" s="42">
        <v>14</v>
      </c>
      <c r="AR207" s="42">
        <v>4</v>
      </c>
      <c r="AS207" s="42">
        <v>18</v>
      </c>
      <c r="AT207" s="42"/>
      <c r="AU207" s="42"/>
      <c r="AV207" s="42"/>
      <c r="AW207" s="42"/>
      <c r="AX207" s="42">
        <v>6.55</v>
      </c>
      <c r="AY207" s="42">
        <v>19.2</v>
      </c>
      <c r="AZ207" s="42">
        <v>5.8</v>
      </c>
      <c r="BA207" s="42">
        <v>0.61</v>
      </c>
      <c r="BB207" s="42">
        <v>4.56</v>
      </c>
      <c r="BC207" s="137">
        <v>5.692307692307692</v>
      </c>
      <c r="BD207" s="137">
        <v>0.486842105263158</v>
      </c>
      <c r="BE207" s="137">
        <v>3.8223684210526305</v>
      </c>
      <c r="BF207" s="138">
        <v>0.0394736842105263</v>
      </c>
      <c r="BG207" s="42">
        <v>0.461538461538462</v>
      </c>
      <c r="BH207" s="42">
        <v>0.126315789473684</v>
      </c>
      <c r="BI207" s="137"/>
      <c r="BJ207" s="42"/>
      <c r="BK207" s="137">
        <v>1.2610995946631638</v>
      </c>
      <c r="BL207" s="139">
        <v>0.981244062150823</v>
      </c>
      <c r="BM207" s="139">
        <v>70.36842105263156</v>
      </c>
      <c r="BN207" s="137">
        <v>14.71428571428571</v>
      </c>
      <c r="BO207" s="137">
        <v>13.151887209286762</v>
      </c>
      <c r="BP207" s="42"/>
      <c r="BQ207" s="42"/>
      <c r="BR207" s="42"/>
      <c r="BS207" s="42"/>
      <c r="BT207" s="42"/>
      <c r="BU207" s="42"/>
      <c r="BV207" s="137"/>
      <c r="BW207" s="140">
        <v>9.16</v>
      </c>
      <c r="BX207" s="140">
        <v>5.986666666666667</v>
      </c>
      <c r="BY207" s="141"/>
      <c r="BZ207" s="140">
        <v>1.824324324324324</v>
      </c>
      <c r="CA207" s="140">
        <v>0.863117870722433</v>
      </c>
      <c r="CB207" s="140">
        <v>0.362745098039216</v>
      </c>
      <c r="CC207" s="141"/>
      <c r="CD207" s="140">
        <v>0.358208955223881</v>
      </c>
      <c r="CE207" s="141"/>
      <c r="CF207" s="141"/>
      <c r="CG207" s="141"/>
      <c r="CH207" s="141"/>
      <c r="CI207" s="140">
        <v>0.459016393442623</v>
      </c>
      <c r="CJ207" s="140">
        <v>0.507692307692308</v>
      </c>
      <c r="CK207" s="140">
        <v>0.464285714285714</v>
      </c>
      <c r="CL207" s="140">
        <v>0.578865387714239</v>
      </c>
      <c r="CM207" s="140">
        <v>1.2610995946631638</v>
      </c>
      <c r="CN207" s="42"/>
      <c r="CO207" s="42"/>
      <c r="CQ207" s="42"/>
      <c r="CR207" s="42"/>
      <c r="CS207" s="42"/>
      <c r="CT207" s="42"/>
      <c r="CU207" s="42"/>
      <c r="CV207" s="42"/>
      <c r="CW207" s="42"/>
      <c r="CX207" s="42"/>
      <c r="CY207" s="42"/>
    </row>
    <row r="208" spans="1:103" ht="13.5">
      <c r="A208" s="42" t="s">
        <v>1010</v>
      </c>
      <c r="B208" s="28">
        <v>-35.97</v>
      </c>
      <c r="C208" s="28">
        <v>-70.84</v>
      </c>
      <c r="D208" s="42">
        <v>0.46</v>
      </c>
      <c r="E208" s="42">
        <v>0.514</v>
      </c>
      <c r="F208" s="42" t="s">
        <v>1014</v>
      </c>
      <c r="G208" s="42">
        <v>70.3</v>
      </c>
      <c r="H208" s="42">
        <v>0.22</v>
      </c>
      <c r="I208" s="42">
        <v>13.19</v>
      </c>
      <c r="J208" s="42"/>
      <c r="K208" s="19">
        <v>1.31</v>
      </c>
      <c r="L208" s="42"/>
      <c r="M208" s="42">
        <v>0.09</v>
      </c>
      <c r="N208" s="42">
        <v>0.45</v>
      </c>
      <c r="O208" s="42">
        <v>1.1</v>
      </c>
      <c r="P208" s="42">
        <v>3.97</v>
      </c>
      <c r="Q208" s="42">
        <v>4.19</v>
      </c>
      <c r="R208" s="42">
        <v>0.04</v>
      </c>
      <c r="S208" s="42"/>
      <c r="T208" s="42"/>
      <c r="U208" s="19">
        <v>94.86</v>
      </c>
      <c r="V208" s="42">
        <v>165</v>
      </c>
      <c r="W208" s="42">
        <v>559</v>
      </c>
      <c r="X208" s="42"/>
      <c r="Y208" s="42">
        <v>106</v>
      </c>
      <c r="Z208" s="42">
        <v>151</v>
      </c>
      <c r="AA208" s="42">
        <v>23.4</v>
      </c>
      <c r="AB208" s="42"/>
      <c r="AC208" s="42"/>
      <c r="AD208" s="42"/>
      <c r="AE208" s="42">
        <v>2.76</v>
      </c>
      <c r="AF208" s="42">
        <v>0.48</v>
      </c>
      <c r="AG208" s="42"/>
      <c r="AH208" s="42"/>
      <c r="AI208" s="42"/>
      <c r="AJ208" s="42"/>
      <c r="AK208" s="42"/>
      <c r="AL208" s="42"/>
      <c r="AM208" s="42">
        <v>1.57</v>
      </c>
      <c r="AN208" s="42"/>
      <c r="AO208" s="42">
        <v>15</v>
      </c>
      <c r="AP208" s="42">
        <v>3.1</v>
      </c>
      <c r="AQ208" s="42">
        <v>15</v>
      </c>
      <c r="AR208" s="42"/>
      <c r="AS208" s="42"/>
      <c r="AT208" s="42"/>
      <c r="AU208" s="42"/>
      <c r="AV208" s="42"/>
      <c r="AW208" s="42"/>
      <c r="AX208" s="42"/>
      <c r="AY208" s="42">
        <v>17.8</v>
      </c>
      <c r="AZ208" s="42"/>
      <c r="BA208" s="42">
        <v>0.55</v>
      </c>
      <c r="BB208" s="42">
        <v>4.53</v>
      </c>
      <c r="BC208" s="137">
        <v>7.066666666666666</v>
      </c>
      <c r="BD208" s="137">
        <v>0.701986754966887</v>
      </c>
      <c r="BE208" s="137">
        <v>3.7019867549668874</v>
      </c>
      <c r="BF208" s="139"/>
      <c r="BG208" s="42"/>
      <c r="BH208" s="42">
        <v>0.117880794701987</v>
      </c>
      <c r="BI208" s="137"/>
      <c r="BJ208" s="42"/>
      <c r="BK208" s="137"/>
      <c r="BL208" s="139">
        <v>0.990628482045431</v>
      </c>
      <c r="BM208" s="139">
        <v>59.95454545454544</v>
      </c>
      <c r="BN208" s="137">
        <v>2.911111111111111</v>
      </c>
      <c r="BO208" s="137">
        <v>43.356723781013216</v>
      </c>
      <c r="BP208" s="42"/>
      <c r="BQ208" s="42"/>
      <c r="BR208" s="42"/>
      <c r="BS208" s="42"/>
      <c r="BT208" s="42"/>
      <c r="BU208" s="42"/>
      <c r="BV208" s="137"/>
      <c r="BW208" s="140">
        <v>9.36</v>
      </c>
      <c r="BX208" s="141"/>
      <c r="BY208" s="141"/>
      <c r="BZ208" s="141"/>
      <c r="CA208" s="140">
        <v>1.0494296577946765</v>
      </c>
      <c r="CB208" s="140">
        <v>0.470588235294118</v>
      </c>
      <c r="CC208" s="141"/>
      <c r="CD208" s="141"/>
      <c r="CE208" s="141"/>
      <c r="CF208" s="141"/>
      <c r="CG208" s="141"/>
      <c r="CH208" s="141"/>
      <c r="CI208" s="140">
        <v>0.514754098360656</v>
      </c>
      <c r="CJ208" s="141"/>
      <c r="CK208" s="140">
        <v>0.535714285714286</v>
      </c>
      <c r="CL208" s="141"/>
      <c r="CM208" s="140"/>
      <c r="CN208" s="42"/>
      <c r="CO208" s="42"/>
      <c r="CQ208" s="42"/>
      <c r="CR208" s="42"/>
      <c r="CS208" s="42"/>
      <c r="CT208" s="42"/>
      <c r="CU208" s="42"/>
      <c r="CV208" s="42"/>
      <c r="CW208" s="42"/>
      <c r="CX208" s="42"/>
      <c r="CY208" s="42"/>
    </row>
    <row r="209" spans="1:103" ht="13.5">
      <c r="A209" s="42" t="s">
        <v>1010</v>
      </c>
      <c r="B209" s="28">
        <v>-35.97</v>
      </c>
      <c r="C209" s="28">
        <v>-70.84</v>
      </c>
      <c r="D209" s="42">
        <v>0.46</v>
      </c>
      <c r="E209" s="42">
        <v>0.514</v>
      </c>
      <c r="F209" s="42" t="s">
        <v>1015</v>
      </c>
      <c r="G209" s="42">
        <v>74.1</v>
      </c>
      <c r="H209" s="42">
        <v>0.23</v>
      </c>
      <c r="I209" s="42">
        <v>13.9</v>
      </c>
      <c r="J209" s="42"/>
      <c r="K209" s="19">
        <v>1.24</v>
      </c>
      <c r="L209" s="42"/>
      <c r="M209" s="42">
        <v>0.02</v>
      </c>
      <c r="N209" s="42">
        <v>0.28</v>
      </c>
      <c r="O209" s="42">
        <v>0.93</v>
      </c>
      <c r="P209" s="42">
        <v>3.95</v>
      </c>
      <c r="Q209" s="42">
        <v>3.99</v>
      </c>
      <c r="R209" s="42">
        <v>0.04</v>
      </c>
      <c r="S209" s="42"/>
      <c r="T209" s="42"/>
      <c r="U209" s="19">
        <v>98.68</v>
      </c>
      <c r="V209" s="42">
        <v>145</v>
      </c>
      <c r="W209" s="42">
        <v>571</v>
      </c>
      <c r="X209" s="42"/>
      <c r="Y209" s="42">
        <v>115</v>
      </c>
      <c r="Z209" s="42">
        <v>181</v>
      </c>
      <c r="AA209" s="42">
        <v>25.2</v>
      </c>
      <c r="AB209" s="42"/>
      <c r="AC209" s="42"/>
      <c r="AD209" s="42"/>
      <c r="AE209" s="42">
        <v>3.03</v>
      </c>
      <c r="AF209" s="42">
        <v>0.55</v>
      </c>
      <c r="AG209" s="42"/>
      <c r="AH209" s="42"/>
      <c r="AI209" s="42"/>
      <c r="AJ209" s="42"/>
      <c r="AK209" s="42"/>
      <c r="AL209" s="42"/>
      <c r="AM209" s="42">
        <v>1.45</v>
      </c>
      <c r="AN209" s="42"/>
      <c r="AO209" s="42">
        <v>14</v>
      </c>
      <c r="AP209" s="42">
        <v>2.3</v>
      </c>
      <c r="AQ209" s="42">
        <v>11</v>
      </c>
      <c r="AR209" s="42"/>
      <c r="AS209" s="42"/>
      <c r="AT209" s="42"/>
      <c r="AU209" s="42"/>
      <c r="AV209" s="42"/>
      <c r="AW209" s="42"/>
      <c r="AX209" s="42"/>
      <c r="AY209" s="42">
        <v>17.9</v>
      </c>
      <c r="AZ209" s="42"/>
      <c r="BA209" s="42">
        <v>0.555</v>
      </c>
      <c r="BB209" s="42">
        <v>5.05</v>
      </c>
      <c r="BC209" s="137">
        <v>8.214285714285714</v>
      </c>
      <c r="BD209" s="137">
        <v>0.635359116022099</v>
      </c>
      <c r="BE209" s="137">
        <v>3.1546961325966847</v>
      </c>
      <c r="BF209" s="139"/>
      <c r="BG209" s="42"/>
      <c r="BH209" s="42">
        <v>0.0988950276243094</v>
      </c>
      <c r="BI209" s="137"/>
      <c r="BJ209" s="42"/>
      <c r="BK209" s="137"/>
      <c r="BL209" s="139">
        <v>0.899849824488046</v>
      </c>
      <c r="BM209" s="139">
        <v>60.43478260869564</v>
      </c>
      <c r="BN209" s="137">
        <v>4.428571428571428</v>
      </c>
      <c r="BO209" s="137">
        <v>33.4733344692452</v>
      </c>
      <c r="BP209" s="42"/>
      <c r="BQ209" s="42"/>
      <c r="BR209" s="42"/>
      <c r="BS209" s="42"/>
      <c r="BT209" s="42"/>
      <c r="BU209" s="42"/>
      <c r="BV209" s="137"/>
      <c r="BW209" s="140">
        <v>10.08</v>
      </c>
      <c r="BX209" s="141"/>
      <c r="BY209" s="141"/>
      <c r="BZ209" s="141"/>
      <c r="CA209" s="140">
        <v>1.152091254752852</v>
      </c>
      <c r="CB209" s="140">
        <v>0.53921568627451</v>
      </c>
      <c r="CC209" s="141"/>
      <c r="CD209" s="141"/>
      <c r="CE209" s="141"/>
      <c r="CF209" s="141"/>
      <c r="CG209" s="141"/>
      <c r="CH209" s="141"/>
      <c r="CI209" s="140">
        <v>0.475409836065574</v>
      </c>
      <c r="CJ209" s="141"/>
      <c r="CK209" s="140">
        <v>0.5</v>
      </c>
      <c r="CL209" s="141"/>
      <c r="CM209" s="140"/>
      <c r="CN209" s="42"/>
      <c r="CO209" s="42"/>
      <c r="CQ209" s="42"/>
      <c r="CR209" s="42"/>
      <c r="CS209" s="42"/>
      <c r="CT209" s="42"/>
      <c r="CU209" s="42"/>
      <c r="CV209" s="42"/>
      <c r="CW209" s="42"/>
      <c r="CX209" s="42"/>
      <c r="CY209" s="42"/>
    </row>
    <row r="210" spans="1:103" ht="13.5">
      <c r="A210" s="42" t="s">
        <v>1016</v>
      </c>
      <c r="B210" s="28">
        <v>-35.97</v>
      </c>
      <c r="C210" s="28">
        <v>-70.55</v>
      </c>
      <c r="D210" s="42">
        <v>0.08</v>
      </c>
      <c r="E210" s="42">
        <v>0.17</v>
      </c>
      <c r="F210" s="42" t="s">
        <v>1017</v>
      </c>
      <c r="G210" s="42">
        <v>52.72</v>
      </c>
      <c r="H210" s="42">
        <v>1.04</v>
      </c>
      <c r="I210" s="42">
        <v>18.32</v>
      </c>
      <c r="J210" s="42">
        <v>4.53</v>
      </c>
      <c r="K210" s="19">
        <v>9.86</v>
      </c>
      <c r="L210" s="42">
        <v>5.78</v>
      </c>
      <c r="M210" s="42">
        <v>0.14</v>
      </c>
      <c r="N210" s="42">
        <v>3.93</v>
      </c>
      <c r="O210" s="42">
        <v>7.58</v>
      </c>
      <c r="P210" s="42">
        <v>4.08</v>
      </c>
      <c r="Q210" s="42">
        <v>1.06</v>
      </c>
      <c r="R210" s="42">
        <v>0.12</v>
      </c>
      <c r="S210" s="42">
        <v>0.48</v>
      </c>
      <c r="T210" s="42"/>
      <c r="U210" s="19">
        <v>99.78</v>
      </c>
      <c r="V210" s="42">
        <v>30.7</v>
      </c>
      <c r="W210" s="42">
        <v>344</v>
      </c>
      <c r="X210" s="42">
        <v>4.9</v>
      </c>
      <c r="Y210" s="42">
        <v>532</v>
      </c>
      <c r="Z210" s="42">
        <v>125</v>
      </c>
      <c r="AA210" s="42">
        <v>15.3</v>
      </c>
      <c r="AB210" s="42">
        <v>35.9</v>
      </c>
      <c r="AC210" s="42"/>
      <c r="AD210" s="42">
        <v>16.8</v>
      </c>
      <c r="AE210" s="42">
        <v>4.09</v>
      </c>
      <c r="AF210" s="42">
        <v>1.4</v>
      </c>
      <c r="AG210" s="42"/>
      <c r="AH210" s="42">
        <v>0.71</v>
      </c>
      <c r="AI210" s="42"/>
      <c r="AJ210" s="42">
        <v>0.77</v>
      </c>
      <c r="AK210" s="42"/>
      <c r="AL210" s="42"/>
      <c r="AM210" s="42">
        <v>1.68</v>
      </c>
      <c r="AN210" s="42">
        <v>0.27</v>
      </c>
      <c r="AO210" s="42">
        <v>18</v>
      </c>
      <c r="AP210" s="42">
        <v>29</v>
      </c>
      <c r="AQ210" s="42">
        <v>17</v>
      </c>
      <c r="AR210" s="42">
        <v>30</v>
      </c>
      <c r="AS210" s="42">
        <v>31</v>
      </c>
      <c r="AT210" s="42">
        <v>242</v>
      </c>
      <c r="AU210" s="42"/>
      <c r="AV210" s="42">
        <v>97</v>
      </c>
      <c r="AW210" s="42"/>
      <c r="AX210" s="42"/>
      <c r="AY210" s="42">
        <v>3.8</v>
      </c>
      <c r="AZ210" s="42"/>
      <c r="BA210" s="42"/>
      <c r="BB210" s="42">
        <v>3.6</v>
      </c>
      <c r="BC210" s="137">
        <v>29.55555555555556</v>
      </c>
      <c r="BD210" s="137">
        <v>4.256</v>
      </c>
      <c r="BE210" s="137">
        <v>2.752</v>
      </c>
      <c r="BF210" s="138">
        <v>0.0392</v>
      </c>
      <c r="BG210" s="42">
        <v>0.272222222222222</v>
      </c>
      <c r="BH210" s="42">
        <v>0.0304</v>
      </c>
      <c r="BI210" s="137">
        <v>8.344827586206897</v>
      </c>
      <c r="BJ210" s="42">
        <v>13.444444444444441</v>
      </c>
      <c r="BK210" s="137">
        <v>1.858465622840421</v>
      </c>
      <c r="BL210" s="139">
        <v>1.1812801953965073</v>
      </c>
      <c r="BM210" s="139">
        <v>17.615384615384624</v>
      </c>
      <c r="BN210" s="137">
        <v>2.508905852417303</v>
      </c>
      <c r="BO210" s="137">
        <v>47.03788753216395</v>
      </c>
      <c r="BP210" s="42"/>
      <c r="BQ210" s="42"/>
      <c r="BR210" s="42"/>
      <c r="BS210" s="42"/>
      <c r="BT210" s="42"/>
      <c r="BU210" s="42"/>
      <c r="BV210" s="137"/>
      <c r="BW210" s="140">
        <v>6.12</v>
      </c>
      <c r="BX210" s="140">
        <v>4.786666666666667</v>
      </c>
      <c r="BY210" s="141"/>
      <c r="BZ210" s="140">
        <v>2.27027027027027</v>
      </c>
      <c r="CA210" s="140">
        <v>1.555133079847909</v>
      </c>
      <c r="CB210" s="140">
        <v>1.3725490196078431</v>
      </c>
      <c r="CC210" s="141"/>
      <c r="CD210" s="140">
        <v>1.0597014925373127</v>
      </c>
      <c r="CE210" s="141"/>
      <c r="CF210" s="140">
        <v>0.762376237623762</v>
      </c>
      <c r="CG210" s="141"/>
      <c r="CH210" s="140"/>
      <c r="CI210" s="140">
        <v>0.550819672131148</v>
      </c>
      <c r="CJ210" s="140">
        <v>0.593406593406593</v>
      </c>
      <c r="CK210" s="140">
        <v>0.642857142857143</v>
      </c>
      <c r="CL210" s="140">
        <v>1.02367942503997</v>
      </c>
      <c r="CM210" s="140">
        <v>1.858465622840421</v>
      </c>
      <c r="CN210" s="42"/>
      <c r="CO210" s="42"/>
      <c r="CQ210" s="42"/>
      <c r="CR210" s="42"/>
      <c r="CS210" s="42"/>
      <c r="CT210" s="42"/>
      <c r="CU210" s="42"/>
      <c r="CV210" s="42"/>
      <c r="CW210" s="42"/>
      <c r="CX210" s="42"/>
      <c r="CY210" s="42"/>
    </row>
    <row r="211" spans="1:103" ht="13.5">
      <c r="A211" s="42" t="s">
        <v>1010</v>
      </c>
      <c r="B211" s="28">
        <v>-35.97</v>
      </c>
      <c r="C211" s="28">
        <v>-70.84</v>
      </c>
      <c r="D211" s="42">
        <v>0.55</v>
      </c>
      <c r="E211" s="42">
        <v>1</v>
      </c>
      <c r="F211" s="42" t="s">
        <v>1018</v>
      </c>
      <c r="G211" s="42">
        <v>61.1</v>
      </c>
      <c r="H211" s="42">
        <v>0.69</v>
      </c>
      <c r="I211" s="42">
        <v>16.52</v>
      </c>
      <c r="J211" s="42"/>
      <c r="K211" s="19">
        <v>5.2</v>
      </c>
      <c r="L211" s="42"/>
      <c r="M211" s="42">
        <v>0.11</v>
      </c>
      <c r="N211" s="42">
        <v>3.45</v>
      </c>
      <c r="O211" s="42">
        <v>5.39</v>
      </c>
      <c r="P211" s="42">
        <v>3.79</v>
      </c>
      <c r="Q211" s="42">
        <v>2.48</v>
      </c>
      <c r="R211" s="42">
        <v>0.17</v>
      </c>
      <c r="S211" s="42"/>
      <c r="T211" s="42"/>
      <c r="U211" s="19">
        <v>98.9</v>
      </c>
      <c r="V211" s="42">
        <v>70</v>
      </c>
      <c r="W211" s="42">
        <v>431</v>
      </c>
      <c r="X211" s="42"/>
      <c r="Y211" s="42">
        <v>448</v>
      </c>
      <c r="Z211" s="42">
        <v>165</v>
      </c>
      <c r="AA211" s="42">
        <v>18.4</v>
      </c>
      <c r="AB211" s="42"/>
      <c r="AC211" s="42"/>
      <c r="AD211" s="42"/>
      <c r="AE211" s="42">
        <v>3.89</v>
      </c>
      <c r="AF211" s="42">
        <v>0.94</v>
      </c>
      <c r="AG211" s="42"/>
      <c r="AH211" s="42"/>
      <c r="AI211" s="42"/>
      <c r="AJ211" s="42"/>
      <c r="AK211" s="42"/>
      <c r="AL211" s="42"/>
      <c r="AM211" s="42">
        <v>1.8</v>
      </c>
      <c r="AN211" s="42"/>
      <c r="AO211" s="42">
        <v>20</v>
      </c>
      <c r="AP211" s="42">
        <v>14.4</v>
      </c>
      <c r="AQ211" s="42">
        <v>46</v>
      </c>
      <c r="AR211" s="42"/>
      <c r="AS211" s="42"/>
      <c r="AT211" s="42"/>
      <c r="AU211" s="42"/>
      <c r="AV211" s="42"/>
      <c r="AW211" s="42"/>
      <c r="AX211" s="42"/>
      <c r="AY211" s="42">
        <v>9.05</v>
      </c>
      <c r="AZ211" s="42"/>
      <c r="BA211" s="42">
        <v>0.364</v>
      </c>
      <c r="BB211" s="42">
        <v>4.99</v>
      </c>
      <c r="BC211" s="137">
        <v>22.4</v>
      </c>
      <c r="BD211" s="137">
        <v>2.7151515151515153</v>
      </c>
      <c r="BE211" s="137">
        <v>2.6121212121212127</v>
      </c>
      <c r="BF211" s="139"/>
      <c r="BG211" s="42"/>
      <c r="BH211" s="42">
        <v>0.0548484848484848</v>
      </c>
      <c r="BI211" s="137"/>
      <c r="BJ211" s="42"/>
      <c r="BK211" s="137"/>
      <c r="BL211" s="139">
        <v>1.1331263917678</v>
      </c>
      <c r="BM211" s="139">
        <v>23.942028985507243</v>
      </c>
      <c r="BN211" s="137">
        <v>1.507246376811594</v>
      </c>
      <c r="BO211" s="137">
        <v>59.6508710511603</v>
      </c>
      <c r="BP211" s="42"/>
      <c r="BQ211" s="42"/>
      <c r="BR211" s="42"/>
      <c r="BS211" s="42"/>
      <c r="BT211" s="42"/>
      <c r="BU211" s="42"/>
      <c r="BV211" s="137"/>
      <c r="BW211" s="140">
        <v>7.36</v>
      </c>
      <c r="BX211" s="141"/>
      <c r="BY211" s="141"/>
      <c r="BZ211" s="141"/>
      <c r="CA211" s="140">
        <v>1.479087452471483</v>
      </c>
      <c r="CB211" s="140">
        <v>0.92156862745098</v>
      </c>
      <c r="CC211" s="141"/>
      <c r="CD211" s="141"/>
      <c r="CE211" s="141"/>
      <c r="CF211" s="141"/>
      <c r="CG211" s="141"/>
      <c r="CH211" s="141"/>
      <c r="CI211" s="140">
        <v>0.59016393442623</v>
      </c>
      <c r="CJ211" s="141"/>
      <c r="CK211" s="140">
        <v>0.714285714285714</v>
      </c>
      <c r="CL211" s="141"/>
      <c r="CM211" s="140"/>
      <c r="CN211" s="42"/>
      <c r="CO211" s="42"/>
      <c r="CQ211" s="42"/>
      <c r="CR211" s="42"/>
      <c r="CS211" s="42"/>
      <c r="CT211" s="42"/>
      <c r="CU211" s="42"/>
      <c r="CV211" s="42"/>
      <c r="CW211" s="42"/>
      <c r="CX211" s="42"/>
      <c r="CY211" s="42"/>
    </row>
    <row r="212" spans="1:103" ht="13.5">
      <c r="A212" s="42" t="s">
        <v>1010</v>
      </c>
      <c r="B212" s="28">
        <v>-35.97</v>
      </c>
      <c r="C212" s="28">
        <v>-70.84</v>
      </c>
      <c r="D212" s="42">
        <v>0.55</v>
      </c>
      <c r="E212" s="42">
        <v>1</v>
      </c>
      <c r="F212" s="42" t="s">
        <v>1019</v>
      </c>
      <c r="G212" s="42">
        <v>53.3</v>
      </c>
      <c r="H212" s="42">
        <v>0.77</v>
      </c>
      <c r="I212" s="42">
        <v>17.3</v>
      </c>
      <c r="J212" s="42"/>
      <c r="K212" s="19">
        <v>7.48</v>
      </c>
      <c r="L212" s="42"/>
      <c r="M212" s="42">
        <v>0.13</v>
      </c>
      <c r="N212" s="42">
        <v>7.47</v>
      </c>
      <c r="O212" s="42">
        <v>8.83</v>
      </c>
      <c r="P212" s="42">
        <v>2.99</v>
      </c>
      <c r="Q212" s="42">
        <v>0.95</v>
      </c>
      <c r="R212" s="42">
        <v>0.15</v>
      </c>
      <c r="S212" s="42"/>
      <c r="T212" s="42"/>
      <c r="U212" s="19">
        <v>99.37</v>
      </c>
      <c r="V212" s="42">
        <v>20</v>
      </c>
      <c r="W212" s="42">
        <v>256</v>
      </c>
      <c r="X212" s="42"/>
      <c r="Y212" s="42">
        <v>661</v>
      </c>
      <c r="Z212" s="42">
        <v>63</v>
      </c>
      <c r="AA212" s="42">
        <v>11.2</v>
      </c>
      <c r="AB212" s="42"/>
      <c r="AC212" s="42"/>
      <c r="AD212" s="42"/>
      <c r="AE212" s="42">
        <v>2.96</v>
      </c>
      <c r="AF212" s="42">
        <v>0.94</v>
      </c>
      <c r="AG212" s="42"/>
      <c r="AH212" s="42"/>
      <c r="AI212" s="42"/>
      <c r="AJ212" s="42"/>
      <c r="AK212" s="42"/>
      <c r="AL212" s="42"/>
      <c r="AM212" s="42">
        <v>1.23</v>
      </c>
      <c r="AN212" s="42"/>
      <c r="AO212" s="42">
        <v>14</v>
      </c>
      <c r="AP212" s="42">
        <v>24</v>
      </c>
      <c r="AQ212" s="42">
        <v>109</v>
      </c>
      <c r="AR212" s="42"/>
      <c r="AS212" s="42"/>
      <c r="AT212" s="42"/>
      <c r="AU212" s="42"/>
      <c r="AV212" s="42"/>
      <c r="AW212" s="42"/>
      <c r="AX212" s="42"/>
      <c r="AY212" s="42">
        <v>2.54</v>
      </c>
      <c r="AZ212" s="42"/>
      <c r="BA212" s="42">
        <v>0.16</v>
      </c>
      <c r="BB212" s="42">
        <v>2.1</v>
      </c>
      <c r="BC212" s="137">
        <v>47.21428571428572</v>
      </c>
      <c r="BD212" s="137">
        <v>10.49206349206349</v>
      </c>
      <c r="BE212" s="137">
        <v>4.063492063492063</v>
      </c>
      <c r="BF212" s="139"/>
      <c r="BG212" s="42"/>
      <c r="BH212" s="42">
        <v>0.0403174603174603</v>
      </c>
      <c r="BI212" s="137"/>
      <c r="BJ212" s="42"/>
      <c r="BK212" s="137"/>
      <c r="BL212" s="139">
        <v>1.2717657169140688</v>
      </c>
      <c r="BM212" s="139">
        <v>22.467532467532468</v>
      </c>
      <c r="BN212" s="137"/>
      <c r="BO212" s="137">
        <v>68.9949997720961</v>
      </c>
      <c r="BP212" s="42"/>
      <c r="BQ212" s="42"/>
      <c r="BR212" s="42"/>
      <c r="BS212" s="42"/>
      <c r="BT212" s="42"/>
      <c r="BU212" s="42"/>
      <c r="BV212" s="137"/>
      <c r="BW212" s="140">
        <v>4.48</v>
      </c>
      <c r="BX212" s="141"/>
      <c r="BY212" s="141"/>
      <c r="BZ212" s="141"/>
      <c r="CA212" s="140">
        <v>1.125475285171103</v>
      </c>
      <c r="CB212" s="140">
        <v>0.92156862745098</v>
      </c>
      <c r="CC212" s="141"/>
      <c r="CD212" s="141"/>
      <c r="CE212" s="141"/>
      <c r="CF212" s="141"/>
      <c r="CG212" s="141"/>
      <c r="CH212" s="141"/>
      <c r="CI212" s="140">
        <v>0.40327868852459</v>
      </c>
      <c r="CJ212" s="141"/>
      <c r="CK212" s="140">
        <v>0.5</v>
      </c>
      <c r="CL212" s="141"/>
      <c r="CM212" s="140"/>
      <c r="CN212" s="42"/>
      <c r="CO212" s="42"/>
      <c r="CQ212" s="42"/>
      <c r="CR212" s="42"/>
      <c r="CS212" s="42"/>
      <c r="CT212" s="42"/>
      <c r="CU212" s="42"/>
      <c r="CV212" s="42"/>
      <c r="CW212" s="42"/>
      <c r="CX212" s="42"/>
      <c r="CY212" s="42"/>
    </row>
    <row r="213" spans="1:103" ht="13.5">
      <c r="A213" s="42" t="s">
        <v>1010</v>
      </c>
      <c r="B213" s="28">
        <v>-35.97</v>
      </c>
      <c r="C213" s="28">
        <v>-70.84</v>
      </c>
      <c r="D213" s="42">
        <v>0.55</v>
      </c>
      <c r="E213" s="42">
        <v>1</v>
      </c>
      <c r="F213" s="42" t="s">
        <v>1020</v>
      </c>
      <c r="G213" s="42">
        <v>64.9</v>
      </c>
      <c r="H213" s="42">
        <v>0.45</v>
      </c>
      <c r="I213" s="42">
        <v>15.34</v>
      </c>
      <c r="J213" s="42"/>
      <c r="K213" s="19">
        <v>3.1</v>
      </c>
      <c r="L213" s="42"/>
      <c r="M213" s="42">
        <v>0.09</v>
      </c>
      <c r="N213" s="42">
        <v>1.08</v>
      </c>
      <c r="O213" s="42">
        <v>2.96</v>
      </c>
      <c r="P213" s="42">
        <v>4.34</v>
      </c>
      <c r="Q213" s="42">
        <v>3.12</v>
      </c>
      <c r="R213" s="42">
        <v>0.15</v>
      </c>
      <c r="S213" s="42"/>
      <c r="T213" s="42"/>
      <c r="U213" s="19">
        <v>95.53</v>
      </c>
      <c r="V213" s="42">
        <v>127</v>
      </c>
      <c r="W213" s="42">
        <v>511</v>
      </c>
      <c r="X213" s="42"/>
      <c r="Y213" s="42">
        <v>314</v>
      </c>
      <c r="Z213" s="42">
        <v>186</v>
      </c>
      <c r="AA213" s="42">
        <v>22.8</v>
      </c>
      <c r="AB213" s="42"/>
      <c r="AC213" s="42"/>
      <c r="AD213" s="42"/>
      <c r="AE213" s="42">
        <v>3.32</v>
      </c>
      <c r="AF213" s="42">
        <v>0.8</v>
      </c>
      <c r="AG213" s="42"/>
      <c r="AH213" s="42"/>
      <c r="AI213" s="42"/>
      <c r="AJ213" s="42"/>
      <c r="AK213" s="42"/>
      <c r="AL213" s="42"/>
      <c r="AM213" s="42">
        <v>1.77</v>
      </c>
      <c r="AN213" s="42"/>
      <c r="AO213" s="42">
        <v>18</v>
      </c>
      <c r="AP213" s="42">
        <v>6</v>
      </c>
      <c r="AQ213" s="42">
        <v>14</v>
      </c>
      <c r="AR213" s="42"/>
      <c r="AS213" s="42"/>
      <c r="AT213" s="42"/>
      <c r="AU213" s="42"/>
      <c r="AV213" s="42"/>
      <c r="AW213" s="42"/>
      <c r="AX213" s="42"/>
      <c r="AY213" s="42">
        <v>14.5</v>
      </c>
      <c r="AZ213" s="42"/>
      <c r="BA213" s="42">
        <v>0.49</v>
      </c>
      <c r="BB213" s="42">
        <v>5.22</v>
      </c>
      <c r="BC213" s="137">
        <v>17.44444444444444</v>
      </c>
      <c r="BD213" s="137">
        <v>1.6881720430107534</v>
      </c>
      <c r="BE213" s="137">
        <v>2.747311827956989</v>
      </c>
      <c r="BF213" s="139"/>
      <c r="BG213" s="42"/>
      <c r="BH213" s="42">
        <v>0.0779569892473118</v>
      </c>
      <c r="BI213" s="137"/>
      <c r="BJ213" s="42"/>
      <c r="BK213" s="137"/>
      <c r="BL213" s="139">
        <v>1.036418442772925</v>
      </c>
      <c r="BM213" s="139">
        <v>34.088888888888896</v>
      </c>
      <c r="BN213" s="137">
        <v>2.87037037037037</v>
      </c>
      <c r="BO213" s="137">
        <v>43.7031664761004</v>
      </c>
      <c r="BP213" s="42"/>
      <c r="BQ213" s="42"/>
      <c r="BR213" s="42"/>
      <c r="BS213" s="42"/>
      <c r="BT213" s="42"/>
      <c r="BU213" s="42"/>
      <c r="BV213" s="137"/>
      <c r="BW213" s="140">
        <v>9.12</v>
      </c>
      <c r="BX213" s="141"/>
      <c r="BY213" s="141"/>
      <c r="BZ213" s="141"/>
      <c r="CA213" s="140">
        <v>1.2623574144486693</v>
      </c>
      <c r="CB213" s="140">
        <v>0.784313725490196</v>
      </c>
      <c r="CC213" s="141"/>
      <c r="CD213" s="141"/>
      <c r="CE213" s="141"/>
      <c r="CF213" s="141"/>
      <c r="CG213" s="141"/>
      <c r="CH213" s="141"/>
      <c r="CI213" s="140">
        <v>0.580327868852459</v>
      </c>
      <c r="CJ213" s="141"/>
      <c r="CK213" s="140">
        <v>0.642857142857143</v>
      </c>
      <c r="CL213" s="141"/>
      <c r="CM213" s="140"/>
      <c r="CN213" s="42"/>
      <c r="CO213" s="42"/>
      <c r="CQ213" s="42"/>
      <c r="CR213" s="42"/>
      <c r="CS213" s="42"/>
      <c r="CT213" s="42"/>
      <c r="CU213" s="42"/>
      <c r="CV213" s="42"/>
      <c r="CW213" s="42"/>
      <c r="CX213" s="42"/>
      <c r="CY213" s="42"/>
    </row>
    <row r="214" spans="1:103" ht="13.5">
      <c r="A214" s="42" t="s">
        <v>1010</v>
      </c>
      <c r="B214" s="28">
        <v>-35.97</v>
      </c>
      <c r="C214" s="28">
        <v>-70.84</v>
      </c>
      <c r="D214" s="42">
        <v>0.55</v>
      </c>
      <c r="E214" s="42">
        <v>1</v>
      </c>
      <c r="F214" s="42" t="s">
        <v>1021</v>
      </c>
      <c r="G214" s="42">
        <v>57.4</v>
      </c>
      <c r="H214" s="42">
        <v>0.82</v>
      </c>
      <c r="I214" s="42">
        <v>16.87</v>
      </c>
      <c r="J214" s="42"/>
      <c r="K214" s="19">
        <v>6.08</v>
      </c>
      <c r="L214" s="42"/>
      <c r="M214" s="42">
        <v>0.1</v>
      </c>
      <c r="N214" s="42">
        <v>4.37</v>
      </c>
      <c r="O214" s="42">
        <v>6.68</v>
      </c>
      <c r="P214" s="42">
        <v>3.55</v>
      </c>
      <c r="Q214" s="42">
        <v>1.91</v>
      </c>
      <c r="R214" s="42">
        <v>0.25</v>
      </c>
      <c r="S214" s="42"/>
      <c r="T214" s="42"/>
      <c r="U214" s="19">
        <v>98.03</v>
      </c>
      <c r="V214" s="42">
        <v>58</v>
      </c>
      <c r="W214" s="42">
        <v>373</v>
      </c>
      <c r="X214" s="42"/>
      <c r="Y214" s="42">
        <v>657</v>
      </c>
      <c r="Z214" s="42">
        <v>125</v>
      </c>
      <c r="AA214" s="42">
        <v>19.7</v>
      </c>
      <c r="AB214" s="42"/>
      <c r="AC214" s="42"/>
      <c r="AD214" s="42"/>
      <c r="AE214" s="42">
        <v>4.24</v>
      </c>
      <c r="AF214" s="42">
        <v>0.14</v>
      </c>
      <c r="AG214" s="42"/>
      <c r="AH214" s="42"/>
      <c r="AI214" s="42"/>
      <c r="AJ214" s="42"/>
      <c r="AK214" s="42"/>
      <c r="AL214" s="42"/>
      <c r="AM214" s="42">
        <v>1.4</v>
      </c>
      <c r="AN214" s="42"/>
      <c r="AO214" s="42">
        <v>17</v>
      </c>
      <c r="AP214" s="42">
        <v>16.6</v>
      </c>
      <c r="AQ214" s="42">
        <v>74</v>
      </c>
      <c r="AR214" s="42"/>
      <c r="AS214" s="42"/>
      <c r="AT214" s="42"/>
      <c r="AU214" s="42"/>
      <c r="AV214" s="42"/>
      <c r="AW214" s="42"/>
      <c r="AX214" s="42"/>
      <c r="AY214" s="42">
        <v>7.4</v>
      </c>
      <c r="AZ214" s="42"/>
      <c r="BA214" s="42">
        <v>0.351</v>
      </c>
      <c r="BB214" s="42">
        <v>4.06</v>
      </c>
      <c r="BC214" s="137">
        <v>38.64705882352941</v>
      </c>
      <c r="BD214" s="137">
        <v>5.256</v>
      </c>
      <c r="BE214" s="137">
        <v>2.984</v>
      </c>
      <c r="BF214" s="139"/>
      <c r="BG214" s="42"/>
      <c r="BH214" s="42">
        <v>0.0592</v>
      </c>
      <c r="BI214" s="137"/>
      <c r="BJ214" s="42"/>
      <c r="BK214" s="137"/>
      <c r="BL214" s="139">
        <v>1.1886706924006119</v>
      </c>
      <c r="BM214" s="139">
        <v>20.573170731707318</v>
      </c>
      <c r="BN214" s="137">
        <v>1.391304347826087</v>
      </c>
      <c r="BO214" s="137">
        <v>61.56160738554268</v>
      </c>
      <c r="BP214" s="42"/>
      <c r="BQ214" s="42"/>
      <c r="BR214" s="42"/>
      <c r="BS214" s="42"/>
      <c r="BT214" s="42"/>
      <c r="BU214" s="42"/>
      <c r="BV214" s="137"/>
      <c r="BW214" s="140">
        <v>7.88</v>
      </c>
      <c r="BX214" s="141"/>
      <c r="BY214" s="141"/>
      <c r="BZ214" s="141"/>
      <c r="CA214" s="140">
        <v>1.6121673003802282</v>
      </c>
      <c r="CB214" s="140">
        <v>0.137254901960784</v>
      </c>
      <c r="CC214" s="141"/>
      <c r="CD214" s="141"/>
      <c r="CE214" s="141"/>
      <c r="CF214" s="141"/>
      <c r="CG214" s="141"/>
      <c r="CH214" s="141"/>
      <c r="CI214" s="140">
        <v>0.459016393442623</v>
      </c>
      <c r="CJ214" s="141"/>
      <c r="CK214" s="140">
        <v>0.607142857142857</v>
      </c>
      <c r="CL214" s="141"/>
      <c r="CM214" s="140"/>
      <c r="CN214" s="42"/>
      <c r="CO214" s="42"/>
      <c r="CQ214" s="42"/>
      <c r="CR214" s="42"/>
      <c r="CS214" s="42"/>
      <c r="CT214" s="42"/>
      <c r="CU214" s="42"/>
      <c r="CV214" s="42"/>
      <c r="CW214" s="42"/>
      <c r="CX214" s="42"/>
      <c r="CY214" s="42"/>
    </row>
    <row r="215" spans="1:103" ht="13.5">
      <c r="A215" s="42" t="s">
        <v>1022</v>
      </c>
      <c r="B215" s="28">
        <v>-35.97</v>
      </c>
      <c r="C215" s="28">
        <v>-70.8</v>
      </c>
      <c r="D215" s="42">
        <v>0.1</v>
      </c>
      <c r="E215" s="42">
        <v>0.45</v>
      </c>
      <c r="F215" s="42" t="s">
        <v>1023</v>
      </c>
      <c r="G215" s="42">
        <v>56.5</v>
      </c>
      <c r="H215" s="42">
        <v>1</v>
      </c>
      <c r="I215" s="42">
        <v>17.73</v>
      </c>
      <c r="J215" s="42"/>
      <c r="K215" s="19">
        <v>7.18</v>
      </c>
      <c r="L215" s="42"/>
      <c r="M215" s="42">
        <v>0.13</v>
      </c>
      <c r="N215" s="42">
        <v>3.75</v>
      </c>
      <c r="O215" s="42">
        <v>7</v>
      </c>
      <c r="P215" s="42">
        <v>3.86</v>
      </c>
      <c r="Q215" s="42">
        <v>1.55</v>
      </c>
      <c r="R215" s="42">
        <v>0.27</v>
      </c>
      <c r="S215" s="42"/>
      <c r="T215" s="42"/>
      <c r="U215" s="19">
        <v>98.97</v>
      </c>
      <c r="V215" s="42">
        <v>41</v>
      </c>
      <c r="W215" s="42">
        <v>383</v>
      </c>
      <c r="X215" s="42"/>
      <c r="Y215" s="42">
        <v>522</v>
      </c>
      <c r="Z215" s="42">
        <v>129</v>
      </c>
      <c r="AA215" s="42">
        <v>18</v>
      </c>
      <c r="AB215" s="42"/>
      <c r="AC215" s="42"/>
      <c r="AD215" s="42"/>
      <c r="AE215" s="42">
        <v>4.36</v>
      </c>
      <c r="AF215" s="42">
        <v>1.26</v>
      </c>
      <c r="AG215" s="42"/>
      <c r="AH215" s="42"/>
      <c r="AI215" s="42"/>
      <c r="AJ215" s="42"/>
      <c r="AK215" s="42"/>
      <c r="AL215" s="42"/>
      <c r="AM215" s="42">
        <v>1.72</v>
      </c>
      <c r="AN215" s="42"/>
      <c r="AO215" s="42">
        <v>21</v>
      </c>
      <c r="AP215" s="42">
        <v>18.8</v>
      </c>
      <c r="AQ215" s="42">
        <v>28</v>
      </c>
      <c r="AR215" s="42"/>
      <c r="AS215" s="42"/>
      <c r="AT215" s="42"/>
      <c r="AU215" s="42"/>
      <c r="AV215" s="42"/>
      <c r="AW215" s="42"/>
      <c r="AX215" s="42"/>
      <c r="AY215" s="42">
        <v>4.66</v>
      </c>
      <c r="AZ215" s="42"/>
      <c r="BA215" s="42">
        <v>0.37</v>
      </c>
      <c r="BB215" s="42">
        <v>3.97</v>
      </c>
      <c r="BC215" s="137">
        <v>24.857142857142858</v>
      </c>
      <c r="BD215" s="137">
        <v>4.046511627906976</v>
      </c>
      <c r="BE215" s="137">
        <v>2.968992248062016</v>
      </c>
      <c r="BF215" s="139"/>
      <c r="BG215" s="42"/>
      <c r="BH215" s="42">
        <v>0.0361240310077519</v>
      </c>
      <c r="BI215" s="137"/>
      <c r="BJ215" s="42"/>
      <c r="BK215" s="137"/>
      <c r="BL215" s="139">
        <v>1.1706141798584961</v>
      </c>
      <c r="BM215" s="139">
        <v>17.73</v>
      </c>
      <c r="BN215" s="137">
        <v>1.914666666666666</v>
      </c>
      <c r="BO215" s="137">
        <v>53.78474144867647</v>
      </c>
      <c r="BP215" s="42"/>
      <c r="BQ215" s="42"/>
      <c r="BR215" s="42"/>
      <c r="BS215" s="42"/>
      <c r="BT215" s="42"/>
      <c r="BU215" s="42"/>
      <c r="BV215" s="137"/>
      <c r="BW215" s="140">
        <v>7.2</v>
      </c>
      <c r="BX215" s="141"/>
      <c r="BY215" s="141"/>
      <c r="BZ215" s="141"/>
      <c r="CA215" s="140">
        <v>1.6577946768060838</v>
      </c>
      <c r="CB215" s="140">
        <v>1.2352941176470587</v>
      </c>
      <c r="CC215" s="141"/>
      <c r="CD215" s="141"/>
      <c r="CE215" s="141"/>
      <c r="CF215" s="141"/>
      <c r="CG215" s="141"/>
      <c r="CH215" s="141"/>
      <c r="CI215" s="140">
        <v>0.563934426229508</v>
      </c>
      <c r="CJ215" s="141"/>
      <c r="CK215" s="140">
        <v>0.75</v>
      </c>
      <c r="CL215" s="141"/>
      <c r="CM215" s="140"/>
      <c r="CN215" s="42"/>
      <c r="CO215" s="42"/>
      <c r="CQ215" s="42"/>
      <c r="CR215" s="42"/>
      <c r="CS215" s="42"/>
      <c r="CT215" s="42"/>
      <c r="CU215" s="42"/>
      <c r="CV215" s="42"/>
      <c r="CW215" s="42"/>
      <c r="CX215" s="42"/>
      <c r="CY215" s="42"/>
    </row>
    <row r="216" spans="1:103" ht="13.5">
      <c r="A216" s="42" t="s">
        <v>1022</v>
      </c>
      <c r="B216" s="28">
        <v>-35.97</v>
      </c>
      <c r="C216" s="28">
        <v>-70.8</v>
      </c>
      <c r="D216" s="42">
        <v>0.1</v>
      </c>
      <c r="E216" s="42">
        <v>0.45</v>
      </c>
      <c r="F216" s="42" t="s">
        <v>1024</v>
      </c>
      <c r="G216" s="42">
        <v>52.1</v>
      </c>
      <c r="H216" s="42">
        <v>1.03</v>
      </c>
      <c r="I216" s="42">
        <v>17.54</v>
      </c>
      <c r="J216" s="42"/>
      <c r="K216" s="19">
        <v>7.86</v>
      </c>
      <c r="L216" s="42"/>
      <c r="M216" s="42">
        <v>0.12</v>
      </c>
      <c r="N216" s="42">
        <v>5.47</v>
      </c>
      <c r="O216" s="42">
        <v>8.72</v>
      </c>
      <c r="P216" s="42">
        <v>3.15</v>
      </c>
      <c r="Q216" s="42">
        <v>0.99</v>
      </c>
      <c r="R216" s="42">
        <v>0.3</v>
      </c>
      <c r="S216" s="42"/>
      <c r="T216" s="42"/>
      <c r="U216" s="19">
        <v>97.28</v>
      </c>
      <c r="V216" s="42">
        <v>25</v>
      </c>
      <c r="W216" s="42">
        <v>324</v>
      </c>
      <c r="X216" s="42"/>
      <c r="Y216" s="42">
        <v>595</v>
      </c>
      <c r="Z216" s="42">
        <v>108</v>
      </c>
      <c r="AA216" s="42">
        <v>19.1</v>
      </c>
      <c r="AB216" s="42"/>
      <c r="AC216" s="42"/>
      <c r="AD216" s="42"/>
      <c r="AE216" s="42">
        <v>4.53</v>
      </c>
      <c r="AF216" s="42">
        <v>1.26</v>
      </c>
      <c r="AG216" s="42"/>
      <c r="AH216" s="42"/>
      <c r="AI216" s="42"/>
      <c r="AJ216" s="42"/>
      <c r="AK216" s="42"/>
      <c r="AL216" s="42"/>
      <c r="AM216" s="42">
        <v>1.4</v>
      </c>
      <c r="AN216" s="42"/>
      <c r="AO216" s="42">
        <v>16</v>
      </c>
      <c r="AP216" s="42">
        <v>21.9</v>
      </c>
      <c r="AQ216" s="42">
        <v>65</v>
      </c>
      <c r="AR216" s="42"/>
      <c r="AS216" s="42"/>
      <c r="AT216" s="42"/>
      <c r="AU216" s="42"/>
      <c r="AV216" s="42"/>
      <c r="AW216" s="42"/>
      <c r="AX216" s="42"/>
      <c r="AY216" s="42">
        <v>3.72</v>
      </c>
      <c r="AZ216" s="42"/>
      <c r="BA216" s="42">
        <v>0.32</v>
      </c>
      <c r="BB216" s="42">
        <v>3.38</v>
      </c>
      <c r="BC216" s="137">
        <v>37.1875</v>
      </c>
      <c r="BD216" s="137">
        <v>5.50925925925926</v>
      </c>
      <c r="BE216" s="137">
        <v>3</v>
      </c>
      <c r="BF216" s="139"/>
      <c r="BG216" s="42"/>
      <c r="BH216" s="42">
        <v>0.0344444444444444</v>
      </c>
      <c r="BI216" s="137"/>
      <c r="BJ216" s="42"/>
      <c r="BK216" s="137"/>
      <c r="BL216" s="139">
        <v>1.260436727591181</v>
      </c>
      <c r="BM216" s="139">
        <v>17.029126213592225</v>
      </c>
      <c r="BN216" s="137">
        <v>1.4369287020109687</v>
      </c>
      <c r="BO216" s="137">
        <v>60.7952881493868</v>
      </c>
      <c r="BP216" s="42"/>
      <c r="BQ216" s="42"/>
      <c r="BR216" s="42"/>
      <c r="BS216" s="42"/>
      <c r="BT216" s="42"/>
      <c r="BU216" s="42"/>
      <c r="BV216" s="137"/>
      <c r="BW216" s="140">
        <v>7.64</v>
      </c>
      <c r="BX216" s="141"/>
      <c r="BY216" s="141"/>
      <c r="BZ216" s="141"/>
      <c r="CA216" s="140">
        <v>1.722433460076046</v>
      </c>
      <c r="CB216" s="140">
        <v>1.2352941176470587</v>
      </c>
      <c r="CC216" s="141"/>
      <c r="CD216" s="141"/>
      <c r="CE216" s="141"/>
      <c r="CF216" s="141"/>
      <c r="CG216" s="141"/>
      <c r="CH216" s="141"/>
      <c r="CI216" s="140">
        <v>0.459016393442623</v>
      </c>
      <c r="CJ216" s="141"/>
      <c r="CK216" s="140">
        <v>0.571428571428571</v>
      </c>
      <c r="CL216" s="141"/>
      <c r="CM216" s="140"/>
      <c r="CN216" s="42"/>
      <c r="CO216" s="42"/>
      <c r="CQ216" s="42"/>
      <c r="CR216" s="42"/>
      <c r="CS216" s="42"/>
      <c r="CT216" s="42"/>
      <c r="CU216" s="42"/>
      <c r="CV216" s="42"/>
      <c r="CW216" s="42"/>
      <c r="CX216" s="42"/>
      <c r="CY216" s="42"/>
    </row>
    <row r="217" spans="1:103" ht="13.5">
      <c r="A217" s="42" t="s">
        <v>1022</v>
      </c>
      <c r="B217" s="28">
        <v>-35.97</v>
      </c>
      <c r="C217" s="28">
        <v>-70.8</v>
      </c>
      <c r="D217" s="42">
        <v>0.1</v>
      </c>
      <c r="E217" s="42">
        <v>0.45</v>
      </c>
      <c r="F217" s="42" t="s">
        <v>1025</v>
      </c>
      <c r="G217" s="42">
        <v>53.6</v>
      </c>
      <c r="H217" s="42">
        <v>0.9</v>
      </c>
      <c r="I217" s="42">
        <v>17.76</v>
      </c>
      <c r="J217" s="42"/>
      <c r="K217" s="19">
        <v>7.19</v>
      </c>
      <c r="L217" s="42"/>
      <c r="M217" s="42">
        <v>0.13</v>
      </c>
      <c r="N217" s="42">
        <v>4.93</v>
      </c>
      <c r="O217" s="42">
        <v>7.6</v>
      </c>
      <c r="P217" s="42">
        <v>3.59</v>
      </c>
      <c r="Q217" s="42">
        <v>1.29</v>
      </c>
      <c r="R217" s="42">
        <v>0.2</v>
      </c>
      <c r="S217" s="42"/>
      <c r="T217" s="42"/>
      <c r="U217" s="19">
        <v>97.19</v>
      </c>
      <c r="V217" s="42">
        <v>42</v>
      </c>
      <c r="W217" s="42">
        <v>301</v>
      </c>
      <c r="X217" s="42"/>
      <c r="Y217" s="42">
        <v>548</v>
      </c>
      <c r="Z217" s="42">
        <v>97</v>
      </c>
      <c r="AA217" s="42">
        <v>13.4</v>
      </c>
      <c r="AB217" s="42"/>
      <c r="AC217" s="42"/>
      <c r="AD217" s="42"/>
      <c r="AE217" s="42">
        <v>3.44</v>
      </c>
      <c r="AF217" s="42">
        <v>1.04</v>
      </c>
      <c r="AG217" s="42"/>
      <c r="AH217" s="42"/>
      <c r="AI217" s="42"/>
      <c r="AJ217" s="42"/>
      <c r="AK217" s="42"/>
      <c r="AL217" s="42"/>
      <c r="AM217" s="42">
        <v>1.44</v>
      </c>
      <c r="AN217" s="42"/>
      <c r="AO217" s="42">
        <v>17</v>
      </c>
      <c r="AP217" s="42">
        <v>20.7</v>
      </c>
      <c r="AQ217" s="42">
        <v>66</v>
      </c>
      <c r="AR217" s="42"/>
      <c r="AS217" s="42"/>
      <c r="AT217" s="42"/>
      <c r="AU217" s="42"/>
      <c r="AV217" s="42"/>
      <c r="AW217" s="42"/>
      <c r="AX217" s="42"/>
      <c r="AY217" s="42">
        <v>3.92</v>
      </c>
      <c r="AZ217" s="42"/>
      <c r="BA217" s="42">
        <v>0.23</v>
      </c>
      <c r="BB217" s="42">
        <v>2.95</v>
      </c>
      <c r="BC217" s="137">
        <v>32.23529411764705</v>
      </c>
      <c r="BD217" s="137">
        <v>5.649484536082473</v>
      </c>
      <c r="BE217" s="137">
        <v>3.103092783505155</v>
      </c>
      <c r="BF217" s="139"/>
      <c r="BG217" s="42"/>
      <c r="BH217" s="42">
        <v>0.0404123711340206</v>
      </c>
      <c r="BI217" s="137"/>
      <c r="BJ217" s="42"/>
      <c r="BK217" s="137"/>
      <c r="BL217" s="139">
        <v>1.1892051025112842</v>
      </c>
      <c r="BM217" s="139">
        <v>19.73333333333332</v>
      </c>
      <c r="BN217" s="137">
        <v>1.45841784989858</v>
      </c>
      <c r="BO217" s="137">
        <v>60.44092111384618</v>
      </c>
      <c r="BP217" s="42"/>
      <c r="BQ217" s="42"/>
      <c r="BR217" s="42"/>
      <c r="BS217" s="42"/>
      <c r="BT217" s="42"/>
      <c r="BU217" s="42"/>
      <c r="BV217" s="137"/>
      <c r="BW217" s="140">
        <v>5.36</v>
      </c>
      <c r="BX217" s="141"/>
      <c r="BY217" s="141"/>
      <c r="BZ217" s="141"/>
      <c r="CA217" s="140">
        <v>1.3079847908745248</v>
      </c>
      <c r="CB217" s="140">
        <v>1.019607843137255</v>
      </c>
      <c r="CC217" s="141"/>
      <c r="CD217" s="141"/>
      <c r="CE217" s="141"/>
      <c r="CF217" s="141"/>
      <c r="CG217" s="141"/>
      <c r="CH217" s="141"/>
      <c r="CI217" s="140">
        <v>0.472131147540984</v>
      </c>
      <c r="CJ217" s="141"/>
      <c r="CK217" s="140">
        <v>0.607142857142857</v>
      </c>
      <c r="CL217" s="141"/>
      <c r="CM217" s="140"/>
      <c r="CN217" s="42"/>
      <c r="CO217" s="42"/>
      <c r="CQ217" s="42"/>
      <c r="CR217" s="42"/>
      <c r="CS217" s="42"/>
      <c r="CT217" s="42"/>
      <c r="CU217" s="42"/>
      <c r="CV217" s="42"/>
      <c r="CW217" s="42"/>
      <c r="CX217" s="42"/>
      <c r="CY217" s="42"/>
    </row>
    <row r="218" spans="1:103" ht="13.5">
      <c r="A218" s="42" t="s">
        <v>1022</v>
      </c>
      <c r="B218" s="28">
        <v>-35.97</v>
      </c>
      <c r="C218" s="28">
        <v>-70.8</v>
      </c>
      <c r="D218" s="42">
        <v>0.1</v>
      </c>
      <c r="E218" s="42">
        <v>0.45</v>
      </c>
      <c r="F218" s="42" t="s">
        <v>1026</v>
      </c>
      <c r="G218" s="42">
        <v>54</v>
      </c>
      <c r="H218" s="42">
        <v>0.97</v>
      </c>
      <c r="I218" s="42">
        <v>18.03</v>
      </c>
      <c r="J218" s="42"/>
      <c r="K218" s="19">
        <v>7.8</v>
      </c>
      <c r="L218" s="42"/>
      <c r="M218" s="42">
        <v>0.14</v>
      </c>
      <c r="N218" s="42">
        <v>5</v>
      </c>
      <c r="O218" s="42">
        <v>7.98</v>
      </c>
      <c r="P218" s="42">
        <v>3.79</v>
      </c>
      <c r="Q218" s="42">
        <v>1.16</v>
      </c>
      <c r="R218" s="42">
        <v>0.22</v>
      </c>
      <c r="S218" s="42"/>
      <c r="T218" s="42"/>
      <c r="U218" s="19">
        <v>99.09</v>
      </c>
      <c r="V218" s="42">
        <v>34</v>
      </c>
      <c r="W218" s="42">
        <v>296</v>
      </c>
      <c r="X218" s="42"/>
      <c r="Y218" s="42">
        <v>557</v>
      </c>
      <c r="Z218" s="42">
        <v>89</v>
      </c>
      <c r="AA218" s="42">
        <v>13.3</v>
      </c>
      <c r="AB218" s="42"/>
      <c r="AC218" s="42"/>
      <c r="AD218" s="42"/>
      <c r="AE218" s="42">
        <v>3.54</v>
      </c>
      <c r="AF218" s="42">
        <v>1.09</v>
      </c>
      <c r="AG218" s="42"/>
      <c r="AH218" s="42"/>
      <c r="AI218" s="42"/>
      <c r="AJ218" s="42"/>
      <c r="AK218" s="42"/>
      <c r="AL218" s="42"/>
      <c r="AM218" s="42">
        <v>1.52</v>
      </c>
      <c r="AN218" s="42"/>
      <c r="AO218" s="42">
        <v>16</v>
      </c>
      <c r="AP218" s="42">
        <v>22.7</v>
      </c>
      <c r="AQ218" s="42">
        <v>54</v>
      </c>
      <c r="AR218" s="42"/>
      <c r="AS218" s="42"/>
      <c r="AT218" s="42"/>
      <c r="AU218" s="42"/>
      <c r="AV218" s="42"/>
      <c r="AW218" s="42"/>
      <c r="AX218" s="42"/>
      <c r="AY218" s="42">
        <v>3.58</v>
      </c>
      <c r="AZ218" s="42"/>
      <c r="BA218" s="42">
        <v>0.23</v>
      </c>
      <c r="BB218" s="42">
        <v>2.77</v>
      </c>
      <c r="BC218" s="137">
        <v>34.8125</v>
      </c>
      <c r="BD218" s="137">
        <v>6.258426966292135</v>
      </c>
      <c r="BE218" s="137">
        <v>3.325842696629213</v>
      </c>
      <c r="BF218" s="139"/>
      <c r="BG218" s="42"/>
      <c r="BH218" s="42">
        <v>0.0402247191011236</v>
      </c>
      <c r="BI218" s="137"/>
      <c r="BJ218" s="42"/>
      <c r="BK218" s="137"/>
      <c r="BL218" s="139">
        <v>1.2201601539524989</v>
      </c>
      <c r="BM218" s="139">
        <v>18.587628865979376</v>
      </c>
      <c r="BN218" s="137">
        <v>1.56</v>
      </c>
      <c r="BO218" s="137">
        <v>58.820200699177576</v>
      </c>
      <c r="BP218" s="42"/>
      <c r="BQ218" s="42"/>
      <c r="BR218" s="42"/>
      <c r="BS218" s="42"/>
      <c r="BT218" s="42"/>
      <c r="BU218" s="42"/>
      <c r="BV218" s="137"/>
      <c r="BW218" s="140">
        <v>5.32</v>
      </c>
      <c r="BX218" s="141"/>
      <c r="BY218" s="141"/>
      <c r="BZ218" s="141"/>
      <c r="CA218" s="140">
        <v>1.3460076045627383</v>
      </c>
      <c r="CB218" s="140">
        <v>1.068627450980392</v>
      </c>
      <c r="CC218" s="141"/>
      <c r="CD218" s="141"/>
      <c r="CE218" s="141"/>
      <c r="CF218" s="141"/>
      <c r="CG218" s="141"/>
      <c r="CH218" s="141"/>
      <c r="CI218" s="140">
        <v>0.498360655737705</v>
      </c>
      <c r="CJ218" s="141"/>
      <c r="CK218" s="140">
        <v>0.571428571428571</v>
      </c>
      <c r="CL218" s="141"/>
      <c r="CM218" s="140"/>
      <c r="CN218" s="42"/>
      <c r="CO218" s="42"/>
      <c r="CQ218" s="42"/>
      <c r="CR218" s="42"/>
      <c r="CS218" s="42"/>
      <c r="CT218" s="42"/>
      <c r="CU218" s="42"/>
      <c r="CV218" s="42"/>
      <c r="CW218" s="42"/>
      <c r="CX218" s="42"/>
      <c r="CY218" s="42"/>
    </row>
    <row r="219" spans="1:103" ht="13.5">
      <c r="A219" s="42" t="s">
        <v>1022</v>
      </c>
      <c r="B219" s="28">
        <v>-35.97</v>
      </c>
      <c r="C219" s="28">
        <v>-70.8</v>
      </c>
      <c r="D219" s="42">
        <v>0.1</v>
      </c>
      <c r="E219" s="42">
        <v>0.45</v>
      </c>
      <c r="F219" s="42" t="s">
        <v>1027</v>
      </c>
      <c r="G219" s="42">
        <v>61.2</v>
      </c>
      <c r="H219" s="42">
        <v>1.01</v>
      </c>
      <c r="I219" s="42">
        <v>16.13</v>
      </c>
      <c r="J219" s="42"/>
      <c r="K219" s="19">
        <v>5.95</v>
      </c>
      <c r="L219" s="42"/>
      <c r="M219" s="42">
        <v>0.11</v>
      </c>
      <c r="N219" s="42">
        <v>2.01</v>
      </c>
      <c r="O219" s="42">
        <v>4.64</v>
      </c>
      <c r="P219" s="42">
        <v>4.54</v>
      </c>
      <c r="Q219" s="42">
        <v>2.5</v>
      </c>
      <c r="R219" s="42">
        <v>0.31</v>
      </c>
      <c r="S219" s="42"/>
      <c r="T219" s="42"/>
      <c r="U219" s="19">
        <v>98.4</v>
      </c>
      <c r="V219" s="42">
        <v>85</v>
      </c>
      <c r="W219" s="42">
        <v>536</v>
      </c>
      <c r="X219" s="42"/>
      <c r="Y219" s="42">
        <v>429</v>
      </c>
      <c r="Z219" s="42">
        <v>191</v>
      </c>
      <c r="AA219" s="42">
        <v>25.3</v>
      </c>
      <c r="AB219" s="42"/>
      <c r="AC219" s="42"/>
      <c r="AD219" s="42"/>
      <c r="AE219" s="42">
        <v>5.34</v>
      </c>
      <c r="AF219" s="42">
        <v>1.3</v>
      </c>
      <c r="AG219" s="42"/>
      <c r="AH219" s="42"/>
      <c r="AI219" s="42"/>
      <c r="AJ219" s="42"/>
      <c r="AK219" s="42"/>
      <c r="AL219" s="42"/>
      <c r="AM219" s="42">
        <v>2</v>
      </c>
      <c r="AN219" s="42"/>
      <c r="AO219" s="42">
        <v>22</v>
      </c>
      <c r="AP219" s="42">
        <v>15.8</v>
      </c>
      <c r="AQ219" s="42">
        <v>18</v>
      </c>
      <c r="AR219" s="42"/>
      <c r="AS219" s="42"/>
      <c r="AT219" s="42"/>
      <c r="AU219" s="42"/>
      <c r="AV219" s="42"/>
      <c r="AW219" s="42"/>
      <c r="AX219" s="42"/>
      <c r="AY219" s="42">
        <v>9.86</v>
      </c>
      <c r="AZ219" s="42"/>
      <c r="BA219" s="42">
        <v>0.48</v>
      </c>
      <c r="BB219" s="42">
        <v>5.47</v>
      </c>
      <c r="BC219" s="137">
        <v>19.5</v>
      </c>
      <c r="BD219" s="137">
        <v>2.2460732984293195</v>
      </c>
      <c r="BE219" s="137">
        <v>2.8062827225130884</v>
      </c>
      <c r="BF219" s="139"/>
      <c r="BG219" s="42"/>
      <c r="BH219" s="42">
        <v>0.0516230366492146</v>
      </c>
      <c r="BI219" s="137"/>
      <c r="BJ219" s="42"/>
      <c r="BK219" s="137"/>
      <c r="BL219" s="139">
        <v>1.1538182492268492</v>
      </c>
      <c r="BM219" s="139">
        <v>15.970297029702971</v>
      </c>
      <c r="BN219" s="137">
        <v>2.960199004975125</v>
      </c>
      <c r="BO219" s="137">
        <v>42.9465272030873</v>
      </c>
      <c r="BP219" s="42"/>
      <c r="BQ219" s="42"/>
      <c r="BR219" s="42"/>
      <c r="BS219" s="42"/>
      <c r="BT219" s="42"/>
      <c r="BU219" s="42"/>
      <c r="BV219" s="137"/>
      <c r="BW219" s="140">
        <v>10.12</v>
      </c>
      <c r="BX219" s="141"/>
      <c r="BY219" s="141"/>
      <c r="BZ219" s="141"/>
      <c r="CA219" s="140">
        <v>2.03041825095057</v>
      </c>
      <c r="CB219" s="140">
        <v>1.2745098039215692</v>
      </c>
      <c r="CC219" s="141"/>
      <c r="CD219" s="141"/>
      <c r="CE219" s="141"/>
      <c r="CF219" s="141"/>
      <c r="CG219" s="141"/>
      <c r="CH219" s="141"/>
      <c r="CI219" s="140">
        <v>0.655737704918033</v>
      </c>
      <c r="CJ219" s="141"/>
      <c r="CK219" s="140">
        <v>0.785714285714286</v>
      </c>
      <c r="CL219" s="141"/>
      <c r="CM219" s="140"/>
      <c r="CN219" s="42"/>
      <c r="CO219" s="42"/>
      <c r="CQ219" s="42"/>
      <c r="CR219" s="42"/>
      <c r="CS219" s="42"/>
      <c r="CT219" s="42"/>
      <c r="CU219" s="42"/>
      <c r="CV219" s="42"/>
      <c r="CW219" s="42"/>
      <c r="CX219" s="42"/>
      <c r="CY219" s="42"/>
    </row>
    <row r="220" spans="1:103" ht="13.5">
      <c r="A220" s="42" t="s">
        <v>1028</v>
      </c>
      <c r="B220" s="28">
        <v>-35.98</v>
      </c>
      <c r="C220" s="28">
        <v>-70.9</v>
      </c>
      <c r="D220" s="42">
        <v>0.01</v>
      </c>
      <c r="E220" s="42">
        <v>0.2</v>
      </c>
      <c r="F220" s="42" t="s">
        <v>1029</v>
      </c>
      <c r="G220" s="42">
        <v>53.9</v>
      </c>
      <c r="H220" s="42">
        <v>1.24</v>
      </c>
      <c r="I220" s="42">
        <v>17.52</v>
      </c>
      <c r="J220" s="42"/>
      <c r="K220" s="19">
        <v>8.2</v>
      </c>
      <c r="L220" s="42"/>
      <c r="M220" s="42">
        <v>0.13</v>
      </c>
      <c r="N220" s="42">
        <v>5.34</v>
      </c>
      <c r="O220" s="42">
        <v>7.82</v>
      </c>
      <c r="P220" s="42">
        <v>3.41</v>
      </c>
      <c r="Q220" s="42">
        <v>1.26</v>
      </c>
      <c r="R220" s="42">
        <v>0.41</v>
      </c>
      <c r="S220" s="42"/>
      <c r="T220" s="42"/>
      <c r="U220" s="19">
        <v>99.23</v>
      </c>
      <c r="V220" s="42">
        <v>30</v>
      </c>
      <c r="W220" s="42">
        <v>410</v>
      </c>
      <c r="X220" s="42">
        <v>7</v>
      </c>
      <c r="Y220" s="42">
        <v>632</v>
      </c>
      <c r="Z220" s="42">
        <v>150</v>
      </c>
      <c r="AA220" s="42">
        <v>24.8</v>
      </c>
      <c r="AB220" s="42">
        <v>53.4</v>
      </c>
      <c r="AC220" s="42"/>
      <c r="AD220" s="42">
        <v>27</v>
      </c>
      <c r="AE220" s="42">
        <v>5.88</v>
      </c>
      <c r="AF220" s="42">
        <v>1.55</v>
      </c>
      <c r="AG220" s="42"/>
      <c r="AH220" s="42">
        <v>0.61</v>
      </c>
      <c r="AI220" s="42"/>
      <c r="AJ220" s="42"/>
      <c r="AK220" s="42"/>
      <c r="AL220" s="42"/>
      <c r="AM220" s="42">
        <v>1.6</v>
      </c>
      <c r="AN220" s="42">
        <v>0.217</v>
      </c>
      <c r="AO220" s="42">
        <v>18</v>
      </c>
      <c r="AP220" s="42">
        <v>21</v>
      </c>
      <c r="AQ220" s="42">
        <v>69</v>
      </c>
      <c r="AR220" s="42">
        <v>116</v>
      </c>
      <c r="AS220" s="42">
        <v>45</v>
      </c>
      <c r="AT220" s="42"/>
      <c r="AU220" s="42"/>
      <c r="AV220" s="42"/>
      <c r="AW220" s="42"/>
      <c r="AX220" s="42">
        <v>0.51</v>
      </c>
      <c r="AY220" s="42">
        <v>3.4</v>
      </c>
      <c r="AZ220" s="42">
        <v>1</v>
      </c>
      <c r="BA220" s="42">
        <v>0.475</v>
      </c>
      <c r="BB220" s="42">
        <v>4.2</v>
      </c>
      <c r="BC220" s="137">
        <v>35.11111111111111</v>
      </c>
      <c r="BD220" s="137">
        <v>4.213333333333333</v>
      </c>
      <c r="BE220" s="137">
        <v>2.7333333333333334</v>
      </c>
      <c r="BF220" s="138">
        <v>0.0466666666666667</v>
      </c>
      <c r="BG220" s="42">
        <v>0.388888888888889</v>
      </c>
      <c r="BH220" s="42">
        <v>0.0226666666666667</v>
      </c>
      <c r="BI220" s="137"/>
      <c r="BJ220" s="42"/>
      <c r="BK220" s="137">
        <v>1.7165056082601589</v>
      </c>
      <c r="BL220" s="139">
        <v>1.2095713625600857</v>
      </c>
      <c r="BM220" s="139">
        <v>14.129032258064521</v>
      </c>
      <c r="BN220" s="137">
        <v>1.5355805243445693</v>
      </c>
      <c r="BO220" s="137">
        <v>59.201820608731474</v>
      </c>
      <c r="BP220" s="42">
        <v>0.70402</v>
      </c>
      <c r="BQ220" s="42">
        <v>0.512707</v>
      </c>
      <c r="BR220" s="42">
        <v>1.3459790339376279</v>
      </c>
      <c r="BS220" s="42">
        <v>18.595</v>
      </c>
      <c r="BT220" s="42"/>
      <c r="BU220" s="42"/>
      <c r="BV220" s="137"/>
      <c r="BW220" s="140">
        <v>9.92</v>
      </c>
      <c r="BX220" s="140">
        <v>7.12</v>
      </c>
      <c r="BY220" s="141"/>
      <c r="BZ220" s="140">
        <v>3.6486486486486487</v>
      </c>
      <c r="CA220" s="140">
        <v>2.23574144486692</v>
      </c>
      <c r="CB220" s="140">
        <v>1.519607843137255</v>
      </c>
      <c r="CC220" s="141"/>
      <c r="CD220" s="140">
        <v>0.91044776119403</v>
      </c>
      <c r="CE220" s="141"/>
      <c r="CF220" s="141"/>
      <c r="CG220" s="141"/>
      <c r="CH220" s="140"/>
      <c r="CI220" s="140">
        <v>0.524590163934426</v>
      </c>
      <c r="CJ220" s="140">
        <v>0.476923076923077</v>
      </c>
      <c r="CK220" s="140">
        <v>0.642857142857143</v>
      </c>
      <c r="CL220" s="140">
        <v>0.900461958431559</v>
      </c>
      <c r="CM220" s="140">
        <v>1.7165056082601589</v>
      </c>
      <c r="CN220" s="42"/>
      <c r="CO220" s="42"/>
      <c r="CQ220" s="42"/>
      <c r="CR220" s="42"/>
      <c r="CS220" s="42"/>
      <c r="CT220" s="42"/>
      <c r="CU220" s="42"/>
      <c r="CV220" s="42"/>
      <c r="CW220" s="42"/>
      <c r="CX220" s="42"/>
      <c r="CY220" s="42"/>
    </row>
    <row r="221" spans="1:103" ht="13.5">
      <c r="A221" s="42" t="s">
        <v>1028</v>
      </c>
      <c r="B221" s="28">
        <v>-35.98</v>
      </c>
      <c r="C221" s="28">
        <v>-70.9</v>
      </c>
      <c r="D221" s="42">
        <v>0.01</v>
      </c>
      <c r="E221" s="42">
        <v>0.2</v>
      </c>
      <c r="F221" s="42" t="s">
        <v>1030</v>
      </c>
      <c r="G221" s="42">
        <v>52.5</v>
      </c>
      <c r="H221" s="42">
        <v>0.93</v>
      </c>
      <c r="I221" s="42">
        <v>20.05</v>
      </c>
      <c r="J221" s="42"/>
      <c r="K221" s="19">
        <v>7.59</v>
      </c>
      <c r="L221" s="42"/>
      <c r="M221" s="42">
        <v>0.13</v>
      </c>
      <c r="N221" s="42">
        <v>4.1</v>
      </c>
      <c r="O221" s="42">
        <v>9.06</v>
      </c>
      <c r="P221" s="42">
        <v>3.65</v>
      </c>
      <c r="Q221" s="42">
        <v>0.74</v>
      </c>
      <c r="R221" s="42">
        <v>0.2</v>
      </c>
      <c r="S221" s="42"/>
      <c r="T221" s="42"/>
      <c r="U221" s="19">
        <v>98.95</v>
      </c>
      <c r="V221" s="42">
        <v>15</v>
      </c>
      <c r="W221" s="42">
        <v>227</v>
      </c>
      <c r="X221" s="42">
        <v>3</v>
      </c>
      <c r="Y221" s="42">
        <v>646</v>
      </c>
      <c r="Z221" s="42">
        <v>57</v>
      </c>
      <c r="AA221" s="42">
        <v>9.48</v>
      </c>
      <c r="AB221" s="42">
        <v>22.3</v>
      </c>
      <c r="AC221" s="42"/>
      <c r="AD221" s="42">
        <v>13.8</v>
      </c>
      <c r="AE221" s="42">
        <v>3.48</v>
      </c>
      <c r="AF221" s="42">
        <v>1.07</v>
      </c>
      <c r="AG221" s="42"/>
      <c r="AH221" s="42">
        <v>0.4</v>
      </c>
      <c r="AI221" s="42"/>
      <c r="AJ221" s="42"/>
      <c r="AK221" s="42"/>
      <c r="AL221" s="42"/>
      <c r="AM221" s="42">
        <v>1.56</v>
      </c>
      <c r="AN221" s="42">
        <v>0.227</v>
      </c>
      <c r="AO221" s="42">
        <v>18</v>
      </c>
      <c r="AP221" s="42">
        <v>22.78</v>
      </c>
      <c r="AQ221" s="42">
        <v>27</v>
      </c>
      <c r="AR221" s="42">
        <v>52</v>
      </c>
      <c r="AS221" s="42">
        <v>38</v>
      </c>
      <c r="AT221" s="42"/>
      <c r="AU221" s="42"/>
      <c r="AV221" s="42"/>
      <c r="AW221" s="42"/>
      <c r="AX221" s="42">
        <v>0.37</v>
      </c>
      <c r="AY221" s="42">
        <v>1.16</v>
      </c>
      <c r="AZ221" s="42">
        <v>0.19</v>
      </c>
      <c r="BA221" s="42">
        <v>0.12</v>
      </c>
      <c r="BB221" s="42">
        <v>2.13</v>
      </c>
      <c r="BC221" s="137">
        <v>35.88888888888889</v>
      </c>
      <c r="BD221" s="137">
        <v>11.33333333333333</v>
      </c>
      <c r="BE221" s="137">
        <v>3.9824561403508767</v>
      </c>
      <c r="BF221" s="138">
        <v>0.0526315789473684</v>
      </c>
      <c r="BG221" s="42">
        <v>0.166666666666667</v>
      </c>
      <c r="BH221" s="42">
        <v>0.0203508771929825</v>
      </c>
      <c r="BI221" s="137"/>
      <c r="BJ221" s="42"/>
      <c r="BK221" s="137">
        <v>1.9587597712570881</v>
      </c>
      <c r="BL221" s="139">
        <v>1.1610061430384</v>
      </c>
      <c r="BM221" s="139">
        <v>21.559139784946236</v>
      </c>
      <c r="BN221" s="137">
        <v>1.8512195121951218</v>
      </c>
      <c r="BO221" s="137">
        <v>54.62124141191682</v>
      </c>
      <c r="BP221" s="42"/>
      <c r="BQ221" s="42"/>
      <c r="BR221" s="42"/>
      <c r="BS221" s="42"/>
      <c r="BT221" s="42"/>
      <c r="BU221" s="42"/>
      <c r="BV221" s="137"/>
      <c r="BW221" s="140">
        <v>3.792</v>
      </c>
      <c r="BX221" s="140">
        <v>2.973333333333334</v>
      </c>
      <c r="BY221" s="141"/>
      <c r="BZ221" s="140">
        <v>1.8648648648648651</v>
      </c>
      <c r="CA221" s="140">
        <v>1.32319391634981</v>
      </c>
      <c r="CB221" s="140">
        <v>1.0490196078431369</v>
      </c>
      <c r="CC221" s="141"/>
      <c r="CD221" s="140">
        <v>0.597014925373134</v>
      </c>
      <c r="CE221" s="141"/>
      <c r="CF221" s="141"/>
      <c r="CG221" s="141"/>
      <c r="CH221" s="141"/>
      <c r="CI221" s="140">
        <v>0.511475409836066</v>
      </c>
      <c r="CJ221" s="140">
        <v>0.498901098901099</v>
      </c>
      <c r="CK221" s="140">
        <v>0.642857142857143</v>
      </c>
      <c r="CL221" s="140">
        <v>1.001857456774117</v>
      </c>
      <c r="CM221" s="140">
        <v>1.9587597712570881</v>
      </c>
      <c r="CN221" s="42"/>
      <c r="CO221" s="42"/>
      <c r="CQ221" s="42"/>
      <c r="CR221" s="42"/>
      <c r="CS221" s="42"/>
      <c r="CT221" s="42"/>
      <c r="CU221" s="42"/>
      <c r="CV221" s="42"/>
      <c r="CW221" s="42"/>
      <c r="CX221" s="42"/>
      <c r="CY221" s="42"/>
    </row>
    <row r="222" spans="1:103" ht="13.5">
      <c r="A222" s="42" t="s">
        <v>1028</v>
      </c>
      <c r="B222" s="28">
        <v>-35.98</v>
      </c>
      <c r="C222" s="28">
        <v>-70.9</v>
      </c>
      <c r="D222" s="42">
        <v>0.01</v>
      </c>
      <c r="E222" s="42">
        <v>0.2</v>
      </c>
      <c r="F222" s="42" t="s">
        <v>1031</v>
      </c>
      <c r="G222" s="42">
        <v>52.8</v>
      </c>
      <c r="H222" s="42">
        <v>1.25</v>
      </c>
      <c r="I222" s="42">
        <v>17.83</v>
      </c>
      <c r="J222" s="42"/>
      <c r="K222" s="19">
        <v>8.49</v>
      </c>
      <c r="L222" s="42"/>
      <c r="M222" s="42">
        <v>0.14</v>
      </c>
      <c r="N222" s="42">
        <v>5.54</v>
      </c>
      <c r="O222" s="42">
        <v>8.4</v>
      </c>
      <c r="P222" s="42">
        <v>3.39</v>
      </c>
      <c r="Q222" s="42">
        <v>1.14</v>
      </c>
      <c r="R222" s="42">
        <v>0.38</v>
      </c>
      <c r="S222" s="42"/>
      <c r="T222" s="42"/>
      <c r="U222" s="19">
        <v>99.36</v>
      </c>
      <c r="V222" s="42">
        <v>28</v>
      </c>
      <c r="W222" s="42">
        <v>379</v>
      </c>
      <c r="X222" s="42">
        <v>6</v>
      </c>
      <c r="Y222" s="42">
        <v>615</v>
      </c>
      <c r="Z222" s="42">
        <v>139</v>
      </c>
      <c r="AA222" s="42">
        <v>22</v>
      </c>
      <c r="AB222" s="42">
        <v>47.5</v>
      </c>
      <c r="AC222" s="42"/>
      <c r="AD222" s="42">
        <v>25</v>
      </c>
      <c r="AE222" s="42">
        <v>5.25</v>
      </c>
      <c r="AF222" s="42">
        <v>1.52</v>
      </c>
      <c r="AG222" s="42"/>
      <c r="AH222" s="42">
        <v>0.64</v>
      </c>
      <c r="AI222" s="42"/>
      <c r="AJ222" s="42"/>
      <c r="AK222" s="42"/>
      <c r="AL222" s="42"/>
      <c r="AM222" s="42">
        <v>1.7</v>
      </c>
      <c r="AN222" s="42">
        <v>0.232</v>
      </c>
      <c r="AO222" s="42">
        <v>20</v>
      </c>
      <c r="AP222" s="42">
        <v>23.1</v>
      </c>
      <c r="AQ222" s="42">
        <v>75</v>
      </c>
      <c r="AR222" s="42">
        <v>109</v>
      </c>
      <c r="AS222" s="42">
        <v>38</v>
      </c>
      <c r="AT222" s="42"/>
      <c r="AU222" s="42"/>
      <c r="AV222" s="42"/>
      <c r="AW222" s="42"/>
      <c r="AX222" s="42">
        <v>1.07</v>
      </c>
      <c r="AY222" s="42">
        <v>2.79</v>
      </c>
      <c r="AZ222" s="42">
        <v>0.72</v>
      </c>
      <c r="BA222" s="42">
        <v>0.415</v>
      </c>
      <c r="BB222" s="42">
        <v>3.88</v>
      </c>
      <c r="BC222" s="137">
        <v>30.75</v>
      </c>
      <c r="BD222" s="137">
        <v>4.424460431654677</v>
      </c>
      <c r="BE222" s="137">
        <v>2.726618705035971</v>
      </c>
      <c r="BF222" s="138">
        <v>0.0431654676258993</v>
      </c>
      <c r="BG222" s="42">
        <v>0.3</v>
      </c>
      <c r="BH222" s="42">
        <v>0.0200719424460432</v>
      </c>
      <c r="BI222" s="137"/>
      <c r="BJ222" s="42"/>
      <c r="BK222" s="137">
        <v>1.7222963282264618</v>
      </c>
      <c r="BL222" s="139">
        <v>1.238554870185105</v>
      </c>
      <c r="BM222" s="139">
        <v>14.264</v>
      </c>
      <c r="BN222" s="137">
        <v>1.5324909747292421</v>
      </c>
      <c r="BO222" s="137">
        <v>59.25045629643348</v>
      </c>
      <c r="BP222" s="42"/>
      <c r="BQ222" s="42"/>
      <c r="BR222" s="42"/>
      <c r="BS222" s="42"/>
      <c r="BT222" s="42"/>
      <c r="BU222" s="42"/>
      <c r="BV222" s="137"/>
      <c r="BW222" s="140">
        <v>8.8</v>
      </c>
      <c r="BX222" s="140">
        <v>6.333333333333333</v>
      </c>
      <c r="BY222" s="141"/>
      <c r="BZ222" s="140">
        <v>3.378378378378378</v>
      </c>
      <c r="CA222" s="140">
        <v>1.9961977186311792</v>
      </c>
      <c r="CB222" s="140">
        <v>1.490196078431373</v>
      </c>
      <c r="CC222" s="141"/>
      <c r="CD222" s="140">
        <v>0.955223880597015</v>
      </c>
      <c r="CE222" s="141"/>
      <c r="CF222" s="141"/>
      <c r="CG222" s="141"/>
      <c r="CH222" s="140"/>
      <c r="CI222" s="140">
        <v>0.557377049180328</v>
      </c>
      <c r="CJ222" s="140">
        <v>0.50989010989011</v>
      </c>
      <c r="CK222" s="140">
        <v>0.714285714285714</v>
      </c>
      <c r="CL222" s="140">
        <v>0.959968445240979</v>
      </c>
      <c r="CM222" s="140">
        <v>1.7222963282264618</v>
      </c>
      <c r="CN222" s="42"/>
      <c r="CO222" s="42"/>
      <c r="CQ222" s="42"/>
      <c r="CR222" s="42"/>
      <c r="CS222" s="42"/>
      <c r="CT222" s="42"/>
      <c r="CU222" s="42"/>
      <c r="CV222" s="42"/>
      <c r="CW222" s="42"/>
      <c r="CX222" s="42"/>
      <c r="CY222" s="42"/>
    </row>
    <row r="223" spans="1:103" ht="13.5">
      <c r="A223" s="42" t="s">
        <v>1028</v>
      </c>
      <c r="B223" s="28">
        <v>-35.98</v>
      </c>
      <c r="C223" s="28">
        <v>-70.9</v>
      </c>
      <c r="D223" s="42">
        <v>0.01</v>
      </c>
      <c r="E223" s="42">
        <v>0.2</v>
      </c>
      <c r="F223" s="42" t="s">
        <v>1032</v>
      </c>
      <c r="G223" s="42">
        <v>53.6</v>
      </c>
      <c r="H223" s="42">
        <v>1.1</v>
      </c>
      <c r="I223" s="42">
        <v>18.52</v>
      </c>
      <c r="J223" s="42"/>
      <c r="K223" s="19">
        <v>8.28</v>
      </c>
      <c r="L223" s="42"/>
      <c r="M223" s="42">
        <v>0.14</v>
      </c>
      <c r="N223" s="42">
        <v>4.8</v>
      </c>
      <c r="O223" s="42">
        <v>8.29</v>
      </c>
      <c r="P223" s="42">
        <v>3.56</v>
      </c>
      <c r="Q223" s="42">
        <v>1.09</v>
      </c>
      <c r="R223" s="42">
        <v>0.36</v>
      </c>
      <c r="S223" s="42"/>
      <c r="T223" s="42"/>
      <c r="U223" s="19">
        <v>99.74</v>
      </c>
      <c r="V223" s="42">
        <v>25</v>
      </c>
      <c r="W223" s="42">
        <v>340</v>
      </c>
      <c r="X223" s="42">
        <v>4</v>
      </c>
      <c r="Y223" s="42">
        <v>574</v>
      </c>
      <c r="Z223" s="42">
        <v>112</v>
      </c>
      <c r="AA223" s="42">
        <v>18.3</v>
      </c>
      <c r="AB223" s="42">
        <v>40.4</v>
      </c>
      <c r="AC223" s="42"/>
      <c r="AD223" s="42">
        <v>22</v>
      </c>
      <c r="AE223" s="42">
        <v>4.72</v>
      </c>
      <c r="AF223" s="42">
        <v>1.44</v>
      </c>
      <c r="AG223" s="42"/>
      <c r="AH223" s="42">
        <v>0.6</v>
      </c>
      <c r="AI223" s="42"/>
      <c r="AJ223" s="42"/>
      <c r="AK223" s="42"/>
      <c r="AL223" s="42"/>
      <c r="AM223" s="42">
        <v>1.87</v>
      </c>
      <c r="AN223" s="42">
        <v>0.283</v>
      </c>
      <c r="AO223" s="42">
        <v>21</v>
      </c>
      <c r="AP223" s="42">
        <v>23.6</v>
      </c>
      <c r="AQ223" s="42">
        <v>53</v>
      </c>
      <c r="AR223" s="42">
        <v>50</v>
      </c>
      <c r="AS223" s="42">
        <v>35</v>
      </c>
      <c r="AT223" s="42"/>
      <c r="AU223" s="42"/>
      <c r="AV223" s="42"/>
      <c r="AW223" s="42"/>
      <c r="AX223" s="42">
        <v>1.2</v>
      </c>
      <c r="AY223" s="42">
        <v>2.64</v>
      </c>
      <c r="AZ223" s="42">
        <v>0.57</v>
      </c>
      <c r="BA223" s="42">
        <v>0.33</v>
      </c>
      <c r="BB223" s="42">
        <v>3.54</v>
      </c>
      <c r="BC223" s="137">
        <v>27.33333333333332</v>
      </c>
      <c r="BD223" s="137">
        <v>5.125</v>
      </c>
      <c r="BE223" s="137">
        <v>3.035714285714286</v>
      </c>
      <c r="BF223" s="138">
        <v>0.0357142857142857</v>
      </c>
      <c r="BG223" s="42">
        <v>0.19047619047619</v>
      </c>
      <c r="BH223" s="42">
        <v>0.0235714285714286</v>
      </c>
      <c r="BI223" s="137"/>
      <c r="BJ223" s="42"/>
      <c r="BK223" s="137">
        <v>1.6287689767460263</v>
      </c>
      <c r="BL223" s="139">
        <v>1.193789331779103</v>
      </c>
      <c r="BM223" s="139">
        <v>16.836363636363636</v>
      </c>
      <c r="BN223" s="137">
        <v>1.725</v>
      </c>
      <c r="BO223" s="137">
        <v>56.3651837291097</v>
      </c>
      <c r="BP223" s="42"/>
      <c r="BQ223" s="42"/>
      <c r="BR223" s="42"/>
      <c r="BS223" s="42"/>
      <c r="BT223" s="42"/>
      <c r="BU223" s="42"/>
      <c r="BV223" s="137"/>
      <c r="BW223" s="140">
        <v>7.32</v>
      </c>
      <c r="BX223" s="140">
        <v>5.386666666666667</v>
      </c>
      <c r="BY223" s="141"/>
      <c r="BZ223" s="140">
        <v>2.9729729729729732</v>
      </c>
      <c r="CA223" s="140">
        <v>1.79467680608365</v>
      </c>
      <c r="CB223" s="140">
        <v>1.4117647058823526</v>
      </c>
      <c r="CC223" s="141"/>
      <c r="CD223" s="140">
        <v>0.895522388059701</v>
      </c>
      <c r="CE223" s="141"/>
      <c r="CF223" s="141"/>
      <c r="CG223" s="141"/>
      <c r="CH223" s="140"/>
      <c r="CI223" s="140">
        <v>0.613114754098361</v>
      </c>
      <c r="CJ223" s="140">
        <v>0.621978021978022</v>
      </c>
      <c r="CK223" s="140">
        <v>0.75</v>
      </c>
      <c r="CL223" s="140">
        <v>0.998622290660678</v>
      </c>
      <c r="CM223" s="140">
        <v>1.6287689767460263</v>
      </c>
      <c r="CN223" s="42"/>
      <c r="CO223" s="42"/>
      <c r="CQ223" s="42"/>
      <c r="CR223" s="42"/>
      <c r="CS223" s="42"/>
      <c r="CT223" s="42"/>
      <c r="CU223" s="42"/>
      <c r="CV223" s="42"/>
      <c r="CW223" s="42"/>
      <c r="CX223" s="42"/>
      <c r="CY223" s="42"/>
    </row>
    <row r="224" spans="1:103" ht="13.5">
      <c r="A224" s="42" t="s">
        <v>1028</v>
      </c>
      <c r="B224" s="28">
        <v>-35.98</v>
      </c>
      <c r="C224" s="28">
        <v>-70.9</v>
      </c>
      <c r="D224" s="42">
        <v>0.01</v>
      </c>
      <c r="E224" s="42">
        <v>0.2</v>
      </c>
      <c r="F224" s="42" t="s">
        <v>1033</v>
      </c>
      <c r="G224" s="42">
        <v>56.2</v>
      </c>
      <c r="H224" s="42">
        <v>1.03</v>
      </c>
      <c r="I224" s="42">
        <v>19.37</v>
      </c>
      <c r="J224" s="42"/>
      <c r="K224" s="19">
        <v>6.15</v>
      </c>
      <c r="L224" s="42"/>
      <c r="M224" s="42">
        <v>0.13</v>
      </c>
      <c r="N224" s="42">
        <v>2.29</v>
      </c>
      <c r="O224" s="42">
        <v>7.37</v>
      </c>
      <c r="P224" s="42">
        <v>4.29</v>
      </c>
      <c r="Q224" s="42">
        <v>1.28</v>
      </c>
      <c r="R224" s="42">
        <v>0.32</v>
      </c>
      <c r="S224" s="42"/>
      <c r="T224" s="42"/>
      <c r="U224" s="19">
        <v>98.43</v>
      </c>
      <c r="V224" s="42">
        <v>27</v>
      </c>
      <c r="W224" s="42">
        <v>361</v>
      </c>
      <c r="X224" s="42">
        <v>3</v>
      </c>
      <c r="Y224" s="42">
        <v>621</v>
      </c>
      <c r="Z224" s="42">
        <v>129</v>
      </c>
      <c r="AA224" s="42">
        <v>17.47</v>
      </c>
      <c r="AB224" s="42">
        <v>39.4</v>
      </c>
      <c r="AC224" s="42"/>
      <c r="AD224" s="42">
        <v>22</v>
      </c>
      <c r="AE224" s="42">
        <v>5.22</v>
      </c>
      <c r="AF224" s="42">
        <v>1.52</v>
      </c>
      <c r="AG224" s="42"/>
      <c r="AH224" s="42">
        <v>0.69</v>
      </c>
      <c r="AI224" s="42"/>
      <c r="AJ224" s="42"/>
      <c r="AK224" s="42"/>
      <c r="AL224" s="42"/>
      <c r="AM224" s="42">
        <v>2.32</v>
      </c>
      <c r="AN224" s="42">
        <v>0.339</v>
      </c>
      <c r="AO224" s="42">
        <v>26</v>
      </c>
      <c r="AP224" s="42">
        <v>17.1</v>
      </c>
      <c r="AQ224" s="42">
        <v>18</v>
      </c>
      <c r="AR224" s="42">
        <v>23</v>
      </c>
      <c r="AS224" s="42">
        <v>19</v>
      </c>
      <c r="AT224" s="42"/>
      <c r="AU224" s="42"/>
      <c r="AV224" s="42"/>
      <c r="AW224" s="42"/>
      <c r="AX224" s="42">
        <v>1.51</v>
      </c>
      <c r="AY224" s="42">
        <v>2.58</v>
      </c>
      <c r="AZ224" s="42">
        <v>0.75</v>
      </c>
      <c r="BA224" s="42">
        <v>0.337</v>
      </c>
      <c r="BB224" s="42">
        <v>4.04</v>
      </c>
      <c r="BC224" s="137">
        <v>23.88461538461538</v>
      </c>
      <c r="BD224" s="137">
        <v>4.813953488372093</v>
      </c>
      <c r="BE224" s="137">
        <v>2.7984496124031004</v>
      </c>
      <c r="BF224" s="138">
        <v>0.0232558139534884</v>
      </c>
      <c r="BG224" s="42">
        <v>0.115384615384615</v>
      </c>
      <c r="BH224" s="42">
        <v>0.02</v>
      </c>
      <c r="BI224" s="137"/>
      <c r="BJ224" s="42"/>
      <c r="BK224" s="137">
        <v>1.2215370789109619</v>
      </c>
      <c r="BL224" s="139">
        <v>1.12766352292939</v>
      </c>
      <c r="BM224" s="139">
        <v>18.805825242718452</v>
      </c>
      <c r="BN224" s="137">
        <v>2.685589519650655</v>
      </c>
      <c r="BO224" s="137">
        <v>45.346582646631106</v>
      </c>
      <c r="BP224" s="42"/>
      <c r="BQ224" s="42"/>
      <c r="BR224" s="42"/>
      <c r="BS224" s="42"/>
      <c r="BT224" s="42"/>
      <c r="BU224" s="42"/>
      <c r="BV224" s="137"/>
      <c r="BW224" s="140">
        <v>6.988</v>
      </c>
      <c r="BX224" s="140">
        <v>5.253333333333333</v>
      </c>
      <c r="BY224" s="141"/>
      <c r="BZ224" s="140">
        <v>2.9729729729729732</v>
      </c>
      <c r="CA224" s="140">
        <v>1.9847908745247154</v>
      </c>
      <c r="CB224" s="140">
        <v>1.490196078431373</v>
      </c>
      <c r="CC224" s="141"/>
      <c r="CD224" s="140">
        <v>1.029850746268657</v>
      </c>
      <c r="CE224" s="141"/>
      <c r="CF224" s="141"/>
      <c r="CG224" s="141"/>
      <c r="CH224" s="140"/>
      <c r="CI224" s="140">
        <v>0.760655737704918</v>
      </c>
      <c r="CJ224" s="140">
        <v>0.745054945054945</v>
      </c>
      <c r="CK224" s="140">
        <v>0.928571428571429</v>
      </c>
      <c r="CL224" s="140">
        <v>0.929169187892928</v>
      </c>
      <c r="CM224" s="140">
        <v>1.2215370789109619</v>
      </c>
      <c r="CN224" s="42"/>
      <c r="CO224" s="42"/>
      <c r="CQ224" s="42"/>
      <c r="CR224" s="42"/>
      <c r="CS224" s="42"/>
      <c r="CT224" s="42"/>
      <c r="CU224" s="42"/>
      <c r="CV224" s="42"/>
      <c r="CW224" s="42"/>
      <c r="CX224" s="42"/>
      <c r="CY224" s="42"/>
    </row>
    <row r="225" spans="1:103" ht="13.5">
      <c r="A225" s="42" t="s">
        <v>1028</v>
      </c>
      <c r="B225" s="28">
        <v>-35.98</v>
      </c>
      <c r="C225" s="28">
        <v>-70.9</v>
      </c>
      <c r="D225" s="42">
        <v>0.01</v>
      </c>
      <c r="E225" s="42">
        <v>0.2</v>
      </c>
      <c r="F225" s="42" t="s">
        <v>1034</v>
      </c>
      <c r="G225" s="42">
        <v>58.3</v>
      </c>
      <c r="H225" s="42">
        <v>1.1</v>
      </c>
      <c r="I225" s="42">
        <v>18.14</v>
      </c>
      <c r="J225" s="42"/>
      <c r="K225" s="19">
        <v>6.69</v>
      </c>
      <c r="L225" s="42"/>
      <c r="M225" s="42">
        <v>0.14</v>
      </c>
      <c r="N225" s="42">
        <v>2.58</v>
      </c>
      <c r="O225" s="42">
        <v>6.74</v>
      </c>
      <c r="P225" s="42">
        <v>4.29</v>
      </c>
      <c r="Q225" s="42">
        <v>1.56</v>
      </c>
      <c r="R225" s="42">
        <v>0.36</v>
      </c>
      <c r="S225" s="42"/>
      <c r="T225" s="42"/>
      <c r="U225" s="19">
        <v>99.9</v>
      </c>
      <c r="V225" s="42">
        <v>35</v>
      </c>
      <c r="W225" s="42">
        <v>405</v>
      </c>
      <c r="X225" s="42">
        <v>5</v>
      </c>
      <c r="Y225" s="42">
        <v>536</v>
      </c>
      <c r="Z225" s="42">
        <v>148</v>
      </c>
      <c r="AA225" s="42">
        <v>21</v>
      </c>
      <c r="AB225" s="42">
        <v>46.1</v>
      </c>
      <c r="AC225" s="42"/>
      <c r="AD225" s="42">
        <v>25</v>
      </c>
      <c r="AE225" s="42">
        <v>6.03</v>
      </c>
      <c r="AF225" s="42">
        <v>1.67</v>
      </c>
      <c r="AG225" s="42"/>
      <c r="AH225" s="42">
        <v>0.79</v>
      </c>
      <c r="AI225" s="42"/>
      <c r="AJ225" s="42"/>
      <c r="AK225" s="42"/>
      <c r="AL225" s="42"/>
      <c r="AM225" s="42">
        <v>2.9</v>
      </c>
      <c r="AN225" s="42">
        <v>0.415</v>
      </c>
      <c r="AO225" s="42">
        <v>30</v>
      </c>
      <c r="AP225" s="42">
        <v>21.2</v>
      </c>
      <c r="AQ225" s="42">
        <v>13</v>
      </c>
      <c r="AR225" s="42">
        <v>18</v>
      </c>
      <c r="AS225" s="42">
        <v>28</v>
      </c>
      <c r="AT225" s="42"/>
      <c r="AU225" s="42"/>
      <c r="AV225" s="42"/>
      <c r="AW225" s="42"/>
      <c r="AX225" s="42">
        <v>1.09</v>
      </c>
      <c r="AY225" s="42">
        <v>3.79</v>
      </c>
      <c r="AZ225" s="42">
        <v>1</v>
      </c>
      <c r="BA225" s="42">
        <v>0.42</v>
      </c>
      <c r="BB225" s="42">
        <v>4.52</v>
      </c>
      <c r="BC225" s="137">
        <v>17.86666666666667</v>
      </c>
      <c r="BD225" s="137">
        <v>3.621621621621621</v>
      </c>
      <c r="BE225" s="137">
        <v>2.736486486486486</v>
      </c>
      <c r="BF225" s="138">
        <v>0.0337837837837838</v>
      </c>
      <c r="BG225" s="42">
        <v>0.166666666666667</v>
      </c>
      <c r="BH225" s="42">
        <v>0.0256081081081081</v>
      </c>
      <c r="BI225" s="137"/>
      <c r="BJ225" s="42"/>
      <c r="BK225" s="137">
        <v>0.928740113359325</v>
      </c>
      <c r="BL225" s="139">
        <v>1.15768901569928</v>
      </c>
      <c r="BM225" s="139">
        <v>16.490909090909085</v>
      </c>
      <c r="BN225" s="137">
        <v>2.5930232558139537</v>
      </c>
      <c r="BO225" s="137">
        <v>46.21721376220134</v>
      </c>
      <c r="BP225" s="42">
        <v>0.70387</v>
      </c>
      <c r="BQ225" s="42">
        <v>0.512799</v>
      </c>
      <c r="BR225" s="42">
        <v>3.1406177458559448</v>
      </c>
      <c r="BS225" s="42"/>
      <c r="BT225" s="42"/>
      <c r="BU225" s="42"/>
      <c r="BV225" s="137"/>
      <c r="BW225" s="140">
        <v>8.4</v>
      </c>
      <c r="BX225" s="140">
        <v>6.1466666666666665</v>
      </c>
      <c r="BY225" s="141"/>
      <c r="BZ225" s="140">
        <v>3.378378378378378</v>
      </c>
      <c r="CA225" s="140">
        <v>2.29277566539924</v>
      </c>
      <c r="CB225" s="140">
        <v>1.6372549019607843</v>
      </c>
      <c r="CC225" s="141"/>
      <c r="CD225" s="140">
        <v>1.17910447761194</v>
      </c>
      <c r="CE225" s="141"/>
      <c r="CF225" s="141"/>
      <c r="CG225" s="141"/>
      <c r="CH225" s="140"/>
      <c r="CI225" s="140">
        <v>0.950819672131148</v>
      </c>
      <c r="CJ225" s="140">
        <v>0.912087912087912</v>
      </c>
      <c r="CK225" s="140">
        <v>1.0714285714285712</v>
      </c>
      <c r="CL225" s="140">
        <v>0.883064370079359</v>
      </c>
      <c r="CM225" s="140">
        <v>0.928740113359325</v>
      </c>
      <c r="CN225" s="42"/>
      <c r="CO225" s="42"/>
      <c r="CQ225" s="42"/>
      <c r="CR225" s="42"/>
      <c r="CS225" s="42"/>
      <c r="CT225" s="42"/>
      <c r="CU225" s="42"/>
      <c r="CV225" s="42"/>
      <c r="CW225" s="42"/>
      <c r="CX225" s="42"/>
      <c r="CY225" s="42"/>
    </row>
    <row r="226" spans="1:103" ht="13.5">
      <c r="A226" s="42" t="s">
        <v>1028</v>
      </c>
      <c r="B226" s="28">
        <v>-35.98</v>
      </c>
      <c r="C226" s="28">
        <v>-70.9</v>
      </c>
      <c r="D226" s="42">
        <v>0.01</v>
      </c>
      <c r="E226" s="42">
        <v>0.2</v>
      </c>
      <c r="F226" s="42" t="s">
        <v>1035</v>
      </c>
      <c r="G226" s="42">
        <v>54</v>
      </c>
      <c r="H226" s="42">
        <v>1.02</v>
      </c>
      <c r="I226" s="42">
        <v>17.98</v>
      </c>
      <c r="J226" s="42"/>
      <c r="K226" s="19">
        <v>7.68</v>
      </c>
      <c r="L226" s="42"/>
      <c r="M226" s="42">
        <v>0.14</v>
      </c>
      <c r="N226" s="42">
        <v>5.01</v>
      </c>
      <c r="O226" s="42">
        <v>8.24</v>
      </c>
      <c r="P226" s="42">
        <v>3.38</v>
      </c>
      <c r="Q226" s="42">
        <v>1.08</v>
      </c>
      <c r="R226" s="42">
        <v>0.24</v>
      </c>
      <c r="S226" s="42"/>
      <c r="T226" s="42"/>
      <c r="U226" s="19">
        <v>98.77</v>
      </c>
      <c r="V226" s="42">
        <v>23</v>
      </c>
      <c r="W226" s="42">
        <v>283</v>
      </c>
      <c r="X226" s="42">
        <v>3</v>
      </c>
      <c r="Y226" s="42">
        <v>566</v>
      </c>
      <c r="Z226" s="42">
        <v>102</v>
      </c>
      <c r="AA226" s="42">
        <v>13.8</v>
      </c>
      <c r="AB226" s="42">
        <v>30.7</v>
      </c>
      <c r="AC226" s="42"/>
      <c r="AD226" s="42">
        <v>17</v>
      </c>
      <c r="AE226" s="42">
        <v>4.12</v>
      </c>
      <c r="AF226" s="42">
        <v>1.14</v>
      </c>
      <c r="AG226" s="42"/>
      <c r="AH226" s="42">
        <v>0.51</v>
      </c>
      <c r="AI226" s="42"/>
      <c r="AJ226" s="42"/>
      <c r="AK226" s="42"/>
      <c r="AL226" s="42"/>
      <c r="AM226" s="42">
        <v>1.65</v>
      </c>
      <c r="AN226" s="42">
        <v>0.259</v>
      </c>
      <c r="AO226" s="42">
        <v>19</v>
      </c>
      <c r="AP226" s="42">
        <v>22.5</v>
      </c>
      <c r="AQ226" s="42">
        <v>57</v>
      </c>
      <c r="AR226" s="42">
        <v>112</v>
      </c>
      <c r="AS226" s="42">
        <v>57</v>
      </c>
      <c r="AT226" s="42"/>
      <c r="AU226" s="42"/>
      <c r="AV226" s="42"/>
      <c r="AW226" s="42"/>
      <c r="AX226" s="42">
        <v>1.44</v>
      </c>
      <c r="AY226" s="42">
        <v>2.58</v>
      </c>
      <c r="AZ226" s="42">
        <v>0.71</v>
      </c>
      <c r="BA226" s="42">
        <v>0.22</v>
      </c>
      <c r="BB226" s="42">
        <v>3.13</v>
      </c>
      <c r="BC226" s="137">
        <v>29.789473684210527</v>
      </c>
      <c r="BD226" s="137">
        <v>5.549019607843138</v>
      </c>
      <c r="BE226" s="137">
        <v>2.774509803921568</v>
      </c>
      <c r="BF226" s="138">
        <v>0.0294117647058823</v>
      </c>
      <c r="BG226" s="42">
        <v>0.157894736842105</v>
      </c>
      <c r="BH226" s="42">
        <v>0.0252941176470588</v>
      </c>
      <c r="BI226" s="137"/>
      <c r="BJ226" s="42"/>
      <c r="BK226" s="137">
        <v>1.6502373681575082</v>
      </c>
      <c r="BL226" s="139">
        <v>1.207515551407445</v>
      </c>
      <c r="BM226" s="139">
        <v>17.62745098039216</v>
      </c>
      <c r="BN226" s="137">
        <v>1.5329341317365273</v>
      </c>
      <c r="BO226" s="137">
        <v>59.24347521069878</v>
      </c>
      <c r="BP226" s="42"/>
      <c r="BQ226" s="42"/>
      <c r="BR226" s="42"/>
      <c r="BS226" s="42"/>
      <c r="BT226" s="42"/>
      <c r="BU226" s="42"/>
      <c r="BV226" s="137"/>
      <c r="BW226" s="140">
        <v>5.52</v>
      </c>
      <c r="BX226" s="140">
        <v>4.093333333333333</v>
      </c>
      <c r="BY226" s="141"/>
      <c r="BZ226" s="140">
        <v>2.297297297297298</v>
      </c>
      <c r="CA226" s="140">
        <v>1.5665399239543731</v>
      </c>
      <c r="CB226" s="140">
        <v>1.1176470588235292</v>
      </c>
      <c r="CC226" s="141"/>
      <c r="CD226" s="140">
        <v>0.761194029850746</v>
      </c>
      <c r="CE226" s="141"/>
      <c r="CF226" s="141"/>
      <c r="CG226" s="141"/>
      <c r="CH226" s="141"/>
      <c r="CI226" s="140">
        <v>0.540983606557377</v>
      </c>
      <c r="CJ226" s="140">
        <v>0.569230769230769</v>
      </c>
      <c r="CK226" s="140">
        <v>0.678571428571429</v>
      </c>
      <c r="CL226" s="140">
        <v>0.892751363101603</v>
      </c>
      <c r="CM226" s="140">
        <v>1.6502373681575082</v>
      </c>
      <c r="CN226" s="42"/>
      <c r="CO226" s="42"/>
      <c r="CQ226" s="42"/>
      <c r="CR226" s="42"/>
      <c r="CS226" s="42"/>
      <c r="CT226" s="42"/>
      <c r="CU226" s="42"/>
      <c r="CV226" s="42"/>
      <c r="CW226" s="42"/>
      <c r="CX226" s="42"/>
      <c r="CY226" s="42"/>
    </row>
    <row r="227" spans="1:103" ht="13.5">
      <c r="A227" s="42" t="s">
        <v>1028</v>
      </c>
      <c r="B227" s="28">
        <v>-35.98</v>
      </c>
      <c r="C227" s="28">
        <v>-70.9</v>
      </c>
      <c r="D227" s="42">
        <v>0.01</v>
      </c>
      <c r="E227" s="42">
        <v>0.2</v>
      </c>
      <c r="F227" s="42" t="s">
        <v>1036</v>
      </c>
      <c r="G227" s="42">
        <v>67.4</v>
      </c>
      <c r="H227" s="42">
        <v>0.47</v>
      </c>
      <c r="I227" s="42">
        <v>16.36</v>
      </c>
      <c r="J227" s="42"/>
      <c r="K227" s="19">
        <v>3.02</v>
      </c>
      <c r="L227" s="42"/>
      <c r="M227" s="42">
        <v>0.12</v>
      </c>
      <c r="N227" s="42">
        <v>0.84</v>
      </c>
      <c r="O227" s="42">
        <v>2.67</v>
      </c>
      <c r="P227" s="42">
        <v>5.07</v>
      </c>
      <c r="Q227" s="42">
        <v>2.78</v>
      </c>
      <c r="R227" s="42">
        <v>0.17</v>
      </c>
      <c r="S227" s="42"/>
      <c r="T227" s="42"/>
      <c r="U227" s="19">
        <v>98.9</v>
      </c>
      <c r="V227" s="42">
        <v>83</v>
      </c>
      <c r="W227" s="42">
        <v>561</v>
      </c>
      <c r="X227" s="42">
        <v>6</v>
      </c>
      <c r="Y227" s="42">
        <v>382</v>
      </c>
      <c r="Z227" s="42">
        <v>235</v>
      </c>
      <c r="AA227" s="42">
        <v>28.3</v>
      </c>
      <c r="AB227" s="42">
        <v>58.2</v>
      </c>
      <c r="AC227" s="42"/>
      <c r="AD227" s="42">
        <v>28</v>
      </c>
      <c r="AE227" s="42">
        <v>5.58</v>
      </c>
      <c r="AF227" s="42">
        <v>1.25</v>
      </c>
      <c r="AG227" s="42"/>
      <c r="AH227" s="42">
        <v>0.67</v>
      </c>
      <c r="AI227" s="42"/>
      <c r="AJ227" s="42"/>
      <c r="AK227" s="42"/>
      <c r="AL227" s="42"/>
      <c r="AM227" s="42">
        <v>3</v>
      </c>
      <c r="AN227" s="42">
        <v>0.455</v>
      </c>
      <c r="AO227" s="42">
        <v>30</v>
      </c>
      <c r="AP227" s="42">
        <v>4.6</v>
      </c>
      <c r="AQ227" s="42">
        <v>9</v>
      </c>
      <c r="AR227" s="42">
        <v>14</v>
      </c>
      <c r="AS227" s="42">
        <v>23</v>
      </c>
      <c r="AT227" s="42"/>
      <c r="AU227" s="42"/>
      <c r="AV227" s="42"/>
      <c r="AW227" s="42"/>
      <c r="AX227" s="42">
        <v>2.2</v>
      </c>
      <c r="AY227" s="42">
        <v>7.85</v>
      </c>
      <c r="AZ227" s="42">
        <v>2.52</v>
      </c>
      <c r="BA227" s="42">
        <v>0.56</v>
      </c>
      <c r="BB227" s="42">
        <v>6.6</v>
      </c>
      <c r="BC227" s="137">
        <v>12.733333333333329</v>
      </c>
      <c r="BD227" s="137">
        <v>1.6255319148936171</v>
      </c>
      <c r="BE227" s="137">
        <v>2.3872340425531915</v>
      </c>
      <c r="BF227" s="138">
        <v>0.025531914893617</v>
      </c>
      <c r="BG227" s="42">
        <v>0.2</v>
      </c>
      <c r="BH227" s="42">
        <v>0.0334042553191489</v>
      </c>
      <c r="BI227" s="137"/>
      <c r="BJ227" s="42"/>
      <c r="BK227" s="137">
        <v>0.764328106591184</v>
      </c>
      <c r="BL227" s="139">
        <v>0.990481540129416</v>
      </c>
      <c r="BM227" s="139">
        <v>34.808510638297875</v>
      </c>
      <c r="BN227" s="137">
        <v>3.5952380952380945</v>
      </c>
      <c r="BO227" s="137">
        <v>38.26331123248096</v>
      </c>
      <c r="BP227" s="42">
        <v>0.70382</v>
      </c>
      <c r="BQ227" s="42"/>
      <c r="BR227" s="42"/>
      <c r="BS227" s="42">
        <v>18.585</v>
      </c>
      <c r="BT227" s="42"/>
      <c r="BU227" s="42"/>
      <c r="BV227" s="137"/>
      <c r="BW227" s="140">
        <v>11.32</v>
      </c>
      <c r="BX227" s="140">
        <v>7.76</v>
      </c>
      <c r="BY227" s="141"/>
      <c r="BZ227" s="140">
        <v>3.783783783783784</v>
      </c>
      <c r="CA227" s="140">
        <v>2.121673003802282</v>
      </c>
      <c r="CB227" s="140">
        <v>1.2254901960784308</v>
      </c>
      <c r="CC227" s="141"/>
      <c r="CD227" s="140">
        <v>1</v>
      </c>
      <c r="CE227" s="141"/>
      <c r="CF227" s="141"/>
      <c r="CG227" s="141"/>
      <c r="CH227" s="140"/>
      <c r="CI227" s="140">
        <v>0.983606557377049</v>
      </c>
      <c r="CJ227" s="140">
        <v>1</v>
      </c>
      <c r="CK227" s="140">
        <v>1.0714285714285712</v>
      </c>
      <c r="CL227" s="140">
        <v>0.751798137630673</v>
      </c>
      <c r="CM227" s="140">
        <v>0.764328106591184</v>
      </c>
      <c r="CN227" s="42"/>
      <c r="CO227" s="42"/>
      <c r="CQ227" s="42"/>
      <c r="CR227" s="42"/>
      <c r="CS227" s="42"/>
      <c r="CT227" s="42"/>
      <c r="CU227" s="42"/>
      <c r="CV227" s="42"/>
      <c r="CW227" s="42"/>
      <c r="CX227" s="42"/>
      <c r="CY227" s="42"/>
    </row>
    <row r="228" spans="1:103" ht="13.5">
      <c r="A228" s="42" t="s">
        <v>1028</v>
      </c>
      <c r="B228" s="28">
        <v>-35.98</v>
      </c>
      <c r="C228" s="28">
        <v>-70.9</v>
      </c>
      <c r="D228" s="42">
        <v>0.01</v>
      </c>
      <c r="E228" s="42">
        <v>0.2</v>
      </c>
      <c r="F228" s="42" t="s">
        <v>1037</v>
      </c>
      <c r="G228" s="42">
        <v>52.9</v>
      </c>
      <c r="H228" s="42">
        <v>1.08</v>
      </c>
      <c r="I228" s="42">
        <v>19.38</v>
      </c>
      <c r="J228" s="42"/>
      <c r="K228" s="19">
        <v>8</v>
      </c>
      <c r="L228" s="42"/>
      <c r="M228" s="42">
        <v>0.14</v>
      </c>
      <c r="N228" s="42">
        <v>4.32</v>
      </c>
      <c r="O228" s="42">
        <v>8.97</v>
      </c>
      <c r="P228" s="42">
        <v>3.56</v>
      </c>
      <c r="Q228" s="42">
        <v>0.78</v>
      </c>
      <c r="R228" s="42">
        <v>0.22</v>
      </c>
      <c r="S228" s="42"/>
      <c r="T228" s="42"/>
      <c r="U228" s="19">
        <v>99.35</v>
      </c>
      <c r="V228" s="42">
        <v>13</v>
      </c>
      <c r="W228" s="42">
        <v>243</v>
      </c>
      <c r="X228" s="42">
        <v>2</v>
      </c>
      <c r="Y228" s="42">
        <v>624</v>
      </c>
      <c r="Z228" s="42">
        <v>72</v>
      </c>
      <c r="AA228" s="42">
        <v>9.99</v>
      </c>
      <c r="AB228" s="42">
        <v>23.2</v>
      </c>
      <c r="AC228" s="42"/>
      <c r="AD228" s="42">
        <v>14</v>
      </c>
      <c r="AE228" s="42">
        <v>3.47</v>
      </c>
      <c r="AF228" s="42">
        <v>1.12</v>
      </c>
      <c r="AG228" s="42"/>
      <c r="AH228" s="42">
        <v>0.48</v>
      </c>
      <c r="AI228" s="42"/>
      <c r="AJ228" s="42"/>
      <c r="AK228" s="42"/>
      <c r="AL228" s="42"/>
      <c r="AM228" s="42">
        <v>1.51</v>
      </c>
      <c r="AN228" s="42">
        <v>0.227</v>
      </c>
      <c r="AO228" s="42">
        <v>17</v>
      </c>
      <c r="AP228" s="42">
        <v>23</v>
      </c>
      <c r="AQ228" s="42">
        <v>34</v>
      </c>
      <c r="AR228" s="42">
        <v>54</v>
      </c>
      <c r="AS228" s="42">
        <v>55</v>
      </c>
      <c r="AT228" s="42"/>
      <c r="AU228" s="42"/>
      <c r="AV228" s="42"/>
      <c r="AW228" s="42"/>
      <c r="AX228" s="42">
        <v>0.76</v>
      </c>
      <c r="AY228" s="42">
        <v>1.26</v>
      </c>
      <c r="AZ228" s="42">
        <v>0.32</v>
      </c>
      <c r="BA228" s="42">
        <v>0.16</v>
      </c>
      <c r="BB228" s="42">
        <v>2.36</v>
      </c>
      <c r="BC228" s="137">
        <v>36.705882352941174</v>
      </c>
      <c r="BD228" s="137">
        <v>8.666666666666668</v>
      </c>
      <c r="BE228" s="137">
        <v>3.375</v>
      </c>
      <c r="BF228" s="138">
        <v>0.0277777777777778</v>
      </c>
      <c r="BG228" s="42">
        <v>0.117647058823529</v>
      </c>
      <c r="BH228" s="42">
        <v>0.0175</v>
      </c>
      <c r="BI228" s="137"/>
      <c r="BJ228" s="42"/>
      <c r="BK228" s="137">
        <v>2.044509197513635</v>
      </c>
      <c r="BL228" s="139">
        <v>1.187295017821292</v>
      </c>
      <c r="BM228" s="139">
        <v>17.94444444444444</v>
      </c>
      <c r="BN228" s="137">
        <v>1.851851851851852</v>
      </c>
      <c r="BO228" s="137">
        <v>54.61277617017597</v>
      </c>
      <c r="BP228" s="42"/>
      <c r="BQ228" s="42"/>
      <c r="BR228" s="42"/>
      <c r="BS228" s="42"/>
      <c r="BT228" s="42"/>
      <c r="BU228" s="42"/>
      <c r="BV228" s="137"/>
      <c r="BW228" s="140">
        <v>3.996</v>
      </c>
      <c r="BX228" s="140">
        <v>3.0933333333333333</v>
      </c>
      <c r="BY228" s="141"/>
      <c r="BZ228" s="140">
        <v>1.8918918918918919</v>
      </c>
      <c r="CA228" s="140">
        <v>1.3193916349809889</v>
      </c>
      <c r="CB228" s="140">
        <v>1.098039215686275</v>
      </c>
      <c r="CC228" s="141"/>
      <c r="CD228" s="140">
        <v>0.716417910447761</v>
      </c>
      <c r="CE228" s="141"/>
      <c r="CF228" s="141"/>
      <c r="CG228" s="141"/>
      <c r="CH228" s="141"/>
      <c r="CI228" s="140">
        <v>0.495081967213115</v>
      </c>
      <c r="CJ228" s="140">
        <v>0.498901098901099</v>
      </c>
      <c r="CK228" s="140">
        <v>0.607142857142857</v>
      </c>
      <c r="CL228" s="140">
        <v>1.0121996354903569</v>
      </c>
      <c r="CM228" s="140">
        <v>2.044509197513635</v>
      </c>
      <c r="CN228" s="42"/>
      <c r="CO228" s="42"/>
      <c r="CQ228" s="42"/>
      <c r="CR228" s="42"/>
      <c r="CS228" s="42"/>
      <c r="CT228" s="42"/>
      <c r="CU228" s="42"/>
      <c r="CV228" s="42"/>
      <c r="CW228" s="42"/>
      <c r="CX228" s="42"/>
      <c r="CY228" s="42"/>
    </row>
    <row r="229" spans="1:103" ht="13.5">
      <c r="A229" s="42" t="s">
        <v>1028</v>
      </c>
      <c r="B229" s="28">
        <v>-35.98</v>
      </c>
      <c r="C229" s="28">
        <v>-70.9</v>
      </c>
      <c r="D229" s="42">
        <v>0.06</v>
      </c>
      <c r="E229" s="42">
        <v>0.076</v>
      </c>
      <c r="F229" s="42" t="s">
        <v>1038</v>
      </c>
      <c r="G229" s="42">
        <v>56.5</v>
      </c>
      <c r="H229" s="42">
        <v>1.2</v>
      </c>
      <c r="I229" s="42">
        <v>18.78</v>
      </c>
      <c r="J229" s="42"/>
      <c r="K229" s="19">
        <v>6.62</v>
      </c>
      <c r="L229" s="42"/>
      <c r="M229" s="42">
        <v>0.15</v>
      </c>
      <c r="N229" s="42">
        <v>2.35</v>
      </c>
      <c r="O229" s="42">
        <v>6.89</v>
      </c>
      <c r="P229" s="42">
        <v>4.48</v>
      </c>
      <c r="Q229" s="42">
        <v>1.29</v>
      </c>
      <c r="R229" s="42">
        <v>0.37</v>
      </c>
      <c r="S229" s="42"/>
      <c r="T229" s="42"/>
      <c r="U229" s="19">
        <v>98.63</v>
      </c>
      <c r="V229" s="42">
        <v>26</v>
      </c>
      <c r="W229" s="42">
        <v>372</v>
      </c>
      <c r="X229" s="42"/>
      <c r="Y229" s="42">
        <v>609</v>
      </c>
      <c r="Z229" s="42">
        <v>135</v>
      </c>
      <c r="AA229" s="42">
        <v>18.1</v>
      </c>
      <c r="AB229" s="42"/>
      <c r="AC229" s="42"/>
      <c r="AD229" s="42"/>
      <c r="AE229" s="42">
        <v>5.63</v>
      </c>
      <c r="AF229" s="42">
        <v>1.69</v>
      </c>
      <c r="AG229" s="42"/>
      <c r="AH229" s="42"/>
      <c r="AI229" s="42"/>
      <c r="AJ229" s="42"/>
      <c r="AK229" s="42"/>
      <c r="AL229" s="42"/>
      <c r="AM229" s="42">
        <v>2.52</v>
      </c>
      <c r="AN229" s="42"/>
      <c r="AO229" s="42">
        <v>27</v>
      </c>
      <c r="AP229" s="42">
        <v>20.3</v>
      </c>
      <c r="AQ229" s="42">
        <v>11</v>
      </c>
      <c r="AR229" s="42"/>
      <c r="AS229" s="42"/>
      <c r="AT229" s="42"/>
      <c r="AU229" s="42"/>
      <c r="AV229" s="42"/>
      <c r="AW229" s="42"/>
      <c r="AX229" s="42"/>
      <c r="AY229" s="42">
        <v>2.34</v>
      </c>
      <c r="AZ229" s="42"/>
      <c r="BA229" s="42">
        <v>0.355</v>
      </c>
      <c r="BB229" s="42">
        <v>4.2</v>
      </c>
      <c r="BC229" s="137">
        <v>22.55555555555556</v>
      </c>
      <c r="BD229" s="137">
        <v>4.511111111111111</v>
      </c>
      <c r="BE229" s="137">
        <v>2.755555555555555</v>
      </c>
      <c r="BF229" s="139"/>
      <c r="BG229" s="42"/>
      <c r="BH229" s="42">
        <v>0.0173333333333333</v>
      </c>
      <c r="BI229" s="137"/>
      <c r="BJ229" s="42"/>
      <c r="BK229" s="137"/>
      <c r="BL229" s="139">
        <v>1.1338399101706558</v>
      </c>
      <c r="BM229" s="139">
        <v>15.65</v>
      </c>
      <c r="BN229" s="137">
        <v>2.817021276595744</v>
      </c>
      <c r="BO229" s="137">
        <v>44.165285791726</v>
      </c>
      <c r="BP229" s="42"/>
      <c r="BQ229" s="42"/>
      <c r="BR229" s="42"/>
      <c r="BS229" s="42"/>
      <c r="BT229" s="42"/>
      <c r="BU229" s="42"/>
      <c r="BV229" s="137"/>
      <c r="BW229" s="140">
        <v>7.24</v>
      </c>
      <c r="BX229" s="141"/>
      <c r="BY229" s="141"/>
      <c r="BZ229" s="141"/>
      <c r="CA229" s="140">
        <v>2.1406844106463883</v>
      </c>
      <c r="CB229" s="140">
        <v>1.656862745098039</v>
      </c>
      <c r="CC229" s="141"/>
      <c r="CD229" s="141"/>
      <c r="CE229" s="141"/>
      <c r="CF229" s="141"/>
      <c r="CG229" s="141"/>
      <c r="CH229" s="141"/>
      <c r="CI229" s="140">
        <v>0.826229508196721</v>
      </c>
      <c r="CJ229" s="141"/>
      <c r="CK229" s="140">
        <v>0.964285714285714</v>
      </c>
      <c r="CL229" s="141"/>
      <c r="CM229" s="140"/>
      <c r="CN229" s="42"/>
      <c r="CO229" s="42"/>
      <c r="CQ229" s="42"/>
      <c r="CR229" s="42"/>
      <c r="CS229" s="42"/>
      <c r="CT229" s="42"/>
      <c r="CU229" s="42"/>
      <c r="CV229" s="42"/>
      <c r="CW229" s="42"/>
      <c r="CX229" s="42"/>
      <c r="CY229" s="42"/>
    </row>
    <row r="230" spans="1:103" ht="13.5">
      <c r="A230" s="42" t="s">
        <v>1028</v>
      </c>
      <c r="B230" s="28">
        <v>-35.98</v>
      </c>
      <c r="C230" s="28">
        <v>-70.9</v>
      </c>
      <c r="D230" s="42">
        <v>0.01</v>
      </c>
      <c r="E230" s="42">
        <v>0.2</v>
      </c>
      <c r="F230" s="42" t="s">
        <v>1039</v>
      </c>
      <c r="G230" s="42">
        <v>55.6</v>
      </c>
      <c r="H230" s="42">
        <v>1.08</v>
      </c>
      <c r="I230" s="42">
        <v>17.8</v>
      </c>
      <c r="J230" s="42"/>
      <c r="K230" s="19">
        <v>7.48</v>
      </c>
      <c r="L230" s="42"/>
      <c r="M230" s="42">
        <v>0.14</v>
      </c>
      <c r="N230" s="42">
        <v>3.59</v>
      </c>
      <c r="O230" s="42">
        <v>7.47</v>
      </c>
      <c r="P230" s="42">
        <v>4.01</v>
      </c>
      <c r="Q230" s="42">
        <v>1.47</v>
      </c>
      <c r="R230" s="42">
        <v>0.3</v>
      </c>
      <c r="S230" s="42"/>
      <c r="T230" s="42"/>
      <c r="U230" s="19">
        <v>98.94</v>
      </c>
      <c r="V230" s="42">
        <v>37</v>
      </c>
      <c r="W230" s="42">
        <v>348</v>
      </c>
      <c r="X230" s="42">
        <v>5</v>
      </c>
      <c r="Y230" s="42">
        <v>517</v>
      </c>
      <c r="Z230" s="42">
        <v>132</v>
      </c>
      <c r="AA230" s="42">
        <v>17.68</v>
      </c>
      <c r="AB230" s="42">
        <v>40.1</v>
      </c>
      <c r="AC230" s="42"/>
      <c r="AD230" s="42">
        <v>22</v>
      </c>
      <c r="AE230" s="42">
        <v>5.06</v>
      </c>
      <c r="AF230" s="42">
        <v>1.39</v>
      </c>
      <c r="AG230" s="42"/>
      <c r="AH230" s="42">
        <v>0.68</v>
      </c>
      <c r="AI230" s="42"/>
      <c r="AJ230" s="42"/>
      <c r="AK230" s="42"/>
      <c r="AL230" s="42"/>
      <c r="AM230" s="42">
        <v>2.35</v>
      </c>
      <c r="AN230" s="42">
        <v>0.341</v>
      </c>
      <c r="AO230" s="42">
        <v>26</v>
      </c>
      <c r="AP230" s="42">
        <v>22.8</v>
      </c>
      <c r="AQ230" s="42">
        <v>24</v>
      </c>
      <c r="AR230" s="42">
        <v>45</v>
      </c>
      <c r="AS230" s="42">
        <v>23</v>
      </c>
      <c r="AT230" s="42"/>
      <c r="AU230" s="42"/>
      <c r="AV230" s="42"/>
      <c r="AW230" s="42"/>
      <c r="AX230" s="42">
        <v>1.94</v>
      </c>
      <c r="AY230" s="42">
        <v>3.43</v>
      </c>
      <c r="AZ230" s="42">
        <v>0.97</v>
      </c>
      <c r="BA230" s="42">
        <v>0.358</v>
      </c>
      <c r="BB230" s="42">
        <v>4.13</v>
      </c>
      <c r="BC230" s="137">
        <v>19.88461538461538</v>
      </c>
      <c r="BD230" s="137">
        <v>3.9166666666666656</v>
      </c>
      <c r="BE230" s="137">
        <v>2.636363636363636</v>
      </c>
      <c r="BF230" s="138">
        <v>0.0378787878787879</v>
      </c>
      <c r="BG230" s="42">
        <v>0.192307692307692</v>
      </c>
      <c r="BH230" s="42">
        <v>0.0259848484848485</v>
      </c>
      <c r="BI230" s="137"/>
      <c r="BJ230" s="42"/>
      <c r="BK230" s="137">
        <v>1.1393988936341708</v>
      </c>
      <c r="BL230" s="139">
        <v>1.223016666642283</v>
      </c>
      <c r="BM230" s="139">
        <v>16.48148148148148</v>
      </c>
      <c r="BN230" s="137">
        <v>2.083565459610028</v>
      </c>
      <c r="BO230" s="137">
        <v>51.677938408613485</v>
      </c>
      <c r="BP230" s="42"/>
      <c r="BQ230" s="42"/>
      <c r="BR230" s="42"/>
      <c r="BS230" s="42"/>
      <c r="BT230" s="42"/>
      <c r="BU230" s="42"/>
      <c r="BV230" s="137"/>
      <c r="BW230" s="140">
        <v>7.072</v>
      </c>
      <c r="BX230" s="140">
        <v>5.346666666666667</v>
      </c>
      <c r="BY230" s="141"/>
      <c r="BZ230" s="140">
        <v>2.9729729729729732</v>
      </c>
      <c r="CA230" s="140">
        <v>1.923954372623574</v>
      </c>
      <c r="CB230" s="140">
        <v>1.362745098039215</v>
      </c>
      <c r="CC230" s="141"/>
      <c r="CD230" s="140">
        <v>1.0149253731343277</v>
      </c>
      <c r="CE230" s="141"/>
      <c r="CF230" s="141"/>
      <c r="CG230" s="141"/>
      <c r="CH230" s="140"/>
      <c r="CI230" s="140">
        <v>0.770491803278689</v>
      </c>
      <c r="CJ230" s="140">
        <v>0.749450549450549</v>
      </c>
      <c r="CK230" s="140">
        <v>0.928571428571429</v>
      </c>
      <c r="CL230" s="140">
        <v>0.877897508209935</v>
      </c>
      <c r="CM230" s="140">
        <v>1.1393988936341708</v>
      </c>
      <c r="CN230" s="42"/>
      <c r="CO230" s="42"/>
      <c r="CQ230" s="42"/>
      <c r="CR230" s="42"/>
      <c r="CS230" s="42"/>
      <c r="CT230" s="42"/>
      <c r="CU230" s="42"/>
      <c r="CV230" s="42"/>
      <c r="CW230" s="42"/>
      <c r="CX230" s="42"/>
      <c r="CY230" s="42"/>
    </row>
    <row r="231" spans="1:103" ht="13.5">
      <c r="A231" s="42" t="s">
        <v>1028</v>
      </c>
      <c r="B231" s="28">
        <v>-35.98</v>
      </c>
      <c r="C231" s="28">
        <v>-70.9</v>
      </c>
      <c r="D231" s="42">
        <v>0.01</v>
      </c>
      <c r="E231" s="42">
        <v>0.2</v>
      </c>
      <c r="F231" s="42" t="s">
        <v>1040</v>
      </c>
      <c r="G231" s="42">
        <v>53.8</v>
      </c>
      <c r="H231" s="42">
        <v>1.05</v>
      </c>
      <c r="I231" s="42">
        <v>18.58</v>
      </c>
      <c r="J231" s="42"/>
      <c r="K231" s="19">
        <v>7.7</v>
      </c>
      <c r="L231" s="42"/>
      <c r="M231" s="42">
        <v>0.14</v>
      </c>
      <c r="N231" s="42">
        <v>4.18</v>
      </c>
      <c r="O231" s="42">
        <v>8.27</v>
      </c>
      <c r="P231" s="42">
        <v>3.71</v>
      </c>
      <c r="Q231" s="42">
        <v>1.05</v>
      </c>
      <c r="R231" s="42">
        <v>0.26</v>
      </c>
      <c r="S231" s="42"/>
      <c r="T231" s="42"/>
      <c r="U231" s="19">
        <v>98.74</v>
      </c>
      <c r="V231" s="42">
        <v>21</v>
      </c>
      <c r="W231" s="42">
        <v>284</v>
      </c>
      <c r="X231" s="42">
        <v>3</v>
      </c>
      <c r="Y231" s="42">
        <v>599</v>
      </c>
      <c r="Z231" s="42">
        <v>102</v>
      </c>
      <c r="AA231" s="42">
        <v>14.2</v>
      </c>
      <c r="AB231" s="42">
        <v>32.2</v>
      </c>
      <c r="AC231" s="42"/>
      <c r="AD231" s="42">
        <v>17</v>
      </c>
      <c r="AE231" s="42">
        <v>4.09</v>
      </c>
      <c r="AF231" s="42">
        <v>1.22</v>
      </c>
      <c r="AG231" s="42"/>
      <c r="AH231" s="42">
        <v>0.58</v>
      </c>
      <c r="AI231" s="42"/>
      <c r="AJ231" s="42"/>
      <c r="AK231" s="42"/>
      <c r="AL231" s="42"/>
      <c r="AM231" s="42">
        <v>1.78</v>
      </c>
      <c r="AN231" s="42">
        <v>0.259</v>
      </c>
      <c r="AO231" s="42">
        <v>19</v>
      </c>
      <c r="AP231" s="42">
        <v>22.5</v>
      </c>
      <c r="AQ231" s="42">
        <v>32</v>
      </c>
      <c r="AR231" s="42">
        <v>60</v>
      </c>
      <c r="AS231" s="42">
        <v>37</v>
      </c>
      <c r="AT231" s="42"/>
      <c r="AU231" s="42"/>
      <c r="AV231" s="42"/>
      <c r="AW231" s="42"/>
      <c r="AX231" s="42">
        <v>1.09</v>
      </c>
      <c r="AY231" s="42">
        <v>2.15</v>
      </c>
      <c r="AZ231" s="42">
        <v>0.63</v>
      </c>
      <c r="BA231" s="42">
        <v>0.25</v>
      </c>
      <c r="BB231" s="42">
        <v>3.12</v>
      </c>
      <c r="BC231" s="137">
        <v>31.52631578947368</v>
      </c>
      <c r="BD231" s="137">
        <v>5.872549019607843</v>
      </c>
      <c r="BE231" s="137">
        <v>2.784313725490197</v>
      </c>
      <c r="BF231" s="138">
        <v>0.0294117647058823</v>
      </c>
      <c r="BG231" s="42">
        <v>0.157894736842105</v>
      </c>
      <c r="BH231" s="42">
        <v>0.021078431372549</v>
      </c>
      <c r="BI231" s="137"/>
      <c r="BJ231" s="42"/>
      <c r="BK231" s="137">
        <v>1.601954105612439</v>
      </c>
      <c r="BL231" s="139">
        <v>1.1989279397157335</v>
      </c>
      <c r="BM231" s="139">
        <v>17.69523809523809</v>
      </c>
      <c r="BN231" s="137">
        <v>1.8421052631578951</v>
      </c>
      <c r="BO231" s="137">
        <v>54.74354762540295</v>
      </c>
      <c r="BP231" s="42"/>
      <c r="BQ231" s="42"/>
      <c r="BR231" s="42"/>
      <c r="BS231" s="42"/>
      <c r="BT231" s="42"/>
      <c r="BU231" s="42"/>
      <c r="BV231" s="137"/>
      <c r="BW231" s="140">
        <v>5.68</v>
      </c>
      <c r="BX231" s="140">
        <v>4.293333333333334</v>
      </c>
      <c r="BY231" s="141"/>
      <c r="BZ231" s="140">
        <v>2.297297297297298</v>
      </c>
      <c r="CA231" s="140">
        <v>1.555133079847909</v>
      </c>
      <c r="CB231" s="140">
        <v>1.1960784313725494</v>
      </c>
      <c r="CC231" s="141"/>
      <c r="CD231" s="140">
        <v>0.865671641791045</v>
      </c>
      <c r="CE231" s="141"/>
      <c r="CF231" s="141"/>
      <c r="CG231" s="141"/>
      <c r="CH231" s="141"/>
      <c r="CI231" s="140">
        <v>0.583606557377049</v>
      </c>
      <c r="CJ231" s="140">
        <v>0.569230769230769</v>
      </c>
      <c r="CK231" s="140">
        <v>0.678571428571429</v>
      </c>
      <c r="CL231" s="140">
        <v>0.934910920652505</v>
      </c>
      <c r="CM231" s="140">
        <v>1.601954105612439</v>
      </c>
      <c r="CN231" s="42"/>
      <c r="CO231" s="42"/>
      <c r="CQ231" s="42"/>
      <c r="CR231" s="42"/>
      <c r="CS231" s="42"/>
      <c r="CT231" s="42"/>
      <c r="CU231" s="42"/>
      <c r="CV231" s="42"/>
      <c r="CW231" s="42"/>
      <c r="CX231" s="42"/>
      <c r="CY231" s="42"/>
    </row>
    <row r="232" spans="1:103" ht="13.5">
      <c r="A232" s="42" t="s">
        <v>1028</v>
      </c>
      <c r="B232" s="28">
        <v>-35.98</v>
      </c>
      <c r="C232" s="28">
        <v>-70.9</v>
      </c>
      <c r="D232" s="42">
        <v>0.06</v>
      </c>
      <c r="E232" s="42">
        <v>0.076</v>
      </c>
      <c r="F232" s="42" t="s">
        <v>1041</v>
      </c>
      <c r="G232" s="42">
        <v>52.7</v>
      </c>
      <c r="H232" s="42">
        <v>0.98</v>
      </c>
      <c r="I232" s="42">
        <v>18.46</v>
      </c>
      <c r="J232" s="42"/>
      <c r="K232" s="19">
        <v>7.46</v>
      </c>
      <c r="L232" s="42"/>
      <c r="M232" s="42">
        <v>0.13</v>
      </c>
      <c r="N232" s="42">
        <v>5.02</v>
      </c>
      <c r="O232" s="42">
        <v>8.8</v>
      </c>
      <c r="P232" s="42">
        <v>3.47</v>
      </c>
      <c r="Q232" s="42">
        <v>1.02</v>
      </c>
      <c r="R232" s="42">
        <v>0.19</v>
      </c>
      <c r="S232" s="42"/>
      <c r="T232" s="42"/>
      <c r="U232" s="19">
        <v>98.23</v>
      </c>
      <c r="V232" s="42">
        <v>18</v>
      </c>
      <c r="W232" s="42">
        <v>255</v>
      </c>
      <c r="X232" s="42"/>
      <c r="Y232" s="42">
        <v>786</v>
      </c>
      <c r="Z232" s="42">
        <v>68</v>
      </c>
      <c r="AA232" s="42">
        <v>12.2</v>
      </c>
      <c r="AB232" s="42"/>
      <c r="AC232" s="42"/>
      <c r="AD232" s="42"/>
      <c r="AE232" s="42">
        <v>3.74</v>
      </c>
      <c r="AF232" s="42">
        <v>1.15</v>
      </c>
      <c r="AG232" s="42"/>
      <c r="AH232" s="42"/>
      <c r="AI232" s="42"/>
      <c r="AJ232" s="42"/>
      <c r="AK232" s="42"/>
      <c r="AL232" s="42"/>
      <c r="AM232" s="42">
        <v>1.53</v>
      </c>
      <c r="AN232" s="42"/>
      <c r="AO232" s="42">
        <v>17</v>
      </c>
      <c r="AP232" s="42">
        <v>23.1</v>
      </c>
      <c r="AQ232" s="42">
        <v>44</v>
      </c>
      <c r="AR232" s="42"/>
      <c r="AS232" s="42"/>
      <c r="AT232" s="42"/>
      <c r="AU232" s="42"/>
      <c r="AV232" s="42"/>
      <c r="AW232" s="42"/>
      <c r="AX232" s="42"/>
      <c r="AY232" s="42">
        <v>3.52</v>
      </c>
      <c r="AZ232" s="42"/>
      <c r="BA232" s="42">
        <v>0.167</v>
      </c>
      <c r="BB232" s="42">
        <v>2.48</v>
      </c>
      <c r="BC232" s="137">
        <v>46.23529411764705</v>
      </c>
      <c r="BD232" s="137">
        <v>11.55882352941176</v>
      </c>
      <c r="BE232" s="137">
        <v>3.75</v>
      </c>
      <c r="BF232" s="139"/>
      <c r="BG232" s="42"/>
      <c r="BH232" s="42">
        <v>0.0517647058823529</v>
      </c>
      <c r="BI232" s="137"/>
      <c r="BJ232" s="42"/>
      <c r="BK232" s="137"/>
      <c r="BL232" s="139">
        <v>1.2357754736846938</v>
      </c>
      <c r="BM232" s="139">
        <v>18.83673469387755</v>
      </c>
      <c r="BN232" s="137">
        <v>1.48605577689243</v>
      </c>
      <c r="BO232" s="137">
        <v>59.9911856756584</v>
      </c>
      <c r="BP232" s="42"/>
      <c r="BQ232" s="42"/>
      <c r="BR232" s="42"/>
      <c r="BS232" s="42"/>
      <c r="BT232" s="42"/>
      <c r="BU232" s="42"/>
      <c r="BV232" s="137"/>
      <c r="BW232" s="140">
        <v>4.88</v>
      </c>
      <c r="BX232" s="141"/>
      <c r="BY232" s="141"/>
      <c r="BZ232" s="141"/>
      <c r="CA232" s="140">
        <v>1.4220532319391639</v>
      </c>
      <c r="CB232" s="140">
        <v>1.127450980392157</v>
      </c>
      <c r="CC232" s="141"/>
      <c r="CD232" s="141"/>
      <c r="CE232" s="141"/>
      <c r="CF232" s="141"/>
      <c r="CG232" s="141"/>
      <c r="CH232" s="141"/>
      <c r="CI232" s="140">
        <v>0.501639344262295</v>
      </c>
      <c r="CJ232" s="141"/>
      <c r="CK232" s="140">
        <v>0.607142857142857</v>
      </c>
      <c r="CL232" s="141"/>
      <c r="CM232" s="140"/>
      <c r="CN232" s="42"/>
      <c r="CO232" s="42"/>
      <c r="CQ232" s="42"/>
      <c r="CR232" s="42"/>
      <c r="CS232" s="42"/>
      <c r="CT232" s="42"/>
      <c r="CU232" s="42"/>
      <c r="CV232" s="42"/>
      <c r="CW232" s="42"/>
      <c r="CX232" s="42"/>
      <c r="CY232" s="42"/>
    </row>
    <row r="233" spans="1:103" ht="13.5">
      <c r="A233" s="42" t="s">
        <v>1028</v>
      </c>
      <c r="B233" s="28">
        <v>-35.98</v>
      </c>
      <c r="C233" s="28">
        <v>-70.9</v>
      </c>
      <c r="D233" s="42">
        <v>0.01</v>
      </c>
      <c r="E233" s="42">
        <v>0.2</v>
      </c>
      <c r="F233" s="42" t="s">
        <v>1042</v>
      </c>
      <c r="G233" s="42">
        <v>53.5</v>
      </c>
      <c r="H233" s="42">
        <v>0.99</v>
      </c>
      <c r="I233" s="42">
        <v>18.49</v>
      </c>
      <c r="J233" s="42"/>
      <c r="K233" s="19">
        <v>7.55</v>
      </c>
      <c r="L233" s="42"/>
      <c r="M233" s="42">
        <v>0.13</v>
      </c>
      <c r="N233" s="42">
        <v>5.07</v>
      </c>
      <c r="O233" s="42">
        <v>8.66</v>
      </c>
      <c r="P233" s="42">
        <v>3.44</v>
      </c>
      <c r="Q233" s="42">
        <v>1.11</v>
      </c>
      <c r="R233" s="42">
        <v>0.21</v>
      </c>
      <c r="S233" s="42"/>
      <c r="T233" s="42"/>
      <c r="U233" s="19">
        <v>99.15</v>
      </c>
      <c r="V233" s="42">
        <v>20</v>
      </c>
      <c r="W233" s="42">
        <v>277</v>
      </c>
      <c r="X233" s="42">
        <v>1</v>
      </c>
      <c r="Y233" s="42">
        <v>792</v>
      </c>
      <c r="Z233" s="42">
        <v>76</v>
      </c>
      <c r="AA233" s="42">
        <v>13.45</v>
      </c>
      <c r="AB233" s="42">
        <v>29.3</v>
      </c>
      <c r="AC233" s="42"/>
      <c r="AD233" s="42">
        <v>16</v>
      </c>
      <c r="AE233" s="42">
        <v>3.9</v>
      </c>
      <c r="AF233" s="42">
        <v>1.17</v>
      </c>
      <c r="AG233" s="42"/>
      <c r="AH233" s="42">
        <v>0.48</v>
      </c>
      <c r="AI233" s="42"/>
      <c r="AJ233" s="42"/>
      <c r="AK233" s="42"/>
      <c r="AL233" s="42"/>
      <c r="AM233" s="42">
        <v>1.58</v>
      </c>
      <c r="AN233" s="42">
        <v>0.233</v>
      </c>
      <c r="AO233" s="42">
        <v>19</v>
      </c>
      <c r="AP233" s="42">
        <v>22.2</v>
      </c>
      <c r="AQ233" s="42">
        <v>47</v>
      </c>
      <c r="AR233" s="42">
        <v>72</v>
      </c>
      <c r="AS233" s="42">
        <v>36</v>
      </c>
      <c r="AT233" s="42"/>
      <c r="AU233" s="42"/>
      <c r="AV233" s="42"/>
      <c r="AW233" s="42"/>
      <c r="AX233" s="42">
        <v>1.05</v>
      </c>
      <c r="AY233" s="42">
        <v>4.07</v>
      </c>
      <c r="AZ233" s="42">
        <v>1.19</v>
      </c>
      <c r="BA233" s="42">
        <v>0.167</v>
      </c>
      <c r="BB233" s="42">
        <v>2.55</v>
      </c>
      <c r="BC233" s="137">
        <v>41.684210526315795</v>
      </c>
      <c r="BD233" s="137">
        <v>10.42105263157895</v>
      </c>
      <c r="BE233" s="137">
        <v>3.6447368421052637</v>
      </c>
      <c r="BF233" s="138">
        <v>0.0131578947368421</v>
      </c>
      <c r="BG233" s="42">
        <v>0.0526315789473684</v>
      </c>
      <c r="BH233" s="42">
        <v>0.0535526315789474</v>
      </c>
      <c r="BI233" s="137"/>
      <c r="BJ233" s="42"/>
      <c r="BK233" s="137">
        <v>1.869070051547971</v>
      </c>
      <c r="BL233" s="139">
        <v>1.2226034750199388</v>
      </c>
      <c r="BM233" s="139">
        <v>18.676767676767668</v>
      </c>
      <c r="BN233" s="137">
        <v>1.489151873767258</v>
      </c>
      <c r="BO233" s="137">
        <v>59.94122127307147</v>
      </c>
      <c r="BP233" s="42"/>
      <c r="BQ233" s="42"/>
      <c r="BR233" s="42"/>
      <c r="BS233" s="42"/>
      <c r="BT233" s="42"/>
      <c r="BU233" s="42"/>
      <c r="BV233" s="137"/>
      <c r="BW233" s="140">
        <v>5.38</v>
      </c>
      <c r="BX233" s="140">
        <v>3.9066666666666667</v>
      </c>
      <c r="BY233" s="141"/>
      <c r="BZ233" s="140">
        <v>2.1621621621621623</v>
      </c>
      <c r="CA233" s="140">
        <v>1.482889733840304</v>
      </c>
      <c r="CB233" s="140">
        <v>1.1470588235294121</v>
      </c>
      <c r="CC233" s="141"/>
      <c r="CD233" s="140">
        <v>0.716417910447761</v>
      </c>
      <c r="CE233" s="141"/>
      <c r="CF233" s="141"/>
      <c r="CG233" s="141"/>
      <c r="CH233" s="141"/>
      <c r="CI233" s="140">
        <v>0.518032786885246</v>
      </c>
      <c r="CJ233" s="140">
        <v>0.512087912087912</v>
      </c>
      <c r="CK233" s="140">
        <v>0.678571428571429</v>
      </c>
      <c r="CL233" s="140">
        <v>0.968239567687146</v>
      </c>
      <c r="CM233" s="140">
        <v>1.869070051547971</v>
      </c>
      <c r="CN233" s="42"/>
      <c r="CO233" s="42"/>
      <c r="CQ233" s="42"/>
      <c r="CR233" s="42"/>
      <c r="CS233" s="42"/>
      <c r="CT233" s="42"/>
      <c r="CU233" s="42"/>
      <c r="CV233" s="42"/>
      <c r="CW233" s="42"/>
      <c r="CX233" s="42"/>
      <c r="CY233" s="42"/>
    </row>
    <row r="234" spans="1:103" ht="13.5">
      <c r="A234" s="42" t="s">
        <v>1028</v>
      </c>
      <c r="B234" s="28">
        <v>-35.98</v>
      </c>
      <c r="C234" s="28">
        <v>-70.9</v>
      </c>
      <c r="D234" s="42">
        <v>0.01</v>
      </c>
      <c r="E234" s="42">
        <v>0.2</v>
      </c>
      <c r="F234" s="42" t="s">
        <v>1043</v>
      </c>
      <c r="G234" s="42">
        <v>53</v>
      </c>
      <c r="H234" s="42">
        <v>0.95</v>
      </c>
      <c r="I234" s="42">
        <v>18.68</v>
      </c>
      <c r="J234" s="42"/>
      <c r="K234" s="19">
        <v>7.48</v>
      </c>
      <c r="L234" s="42"/>
      <c r="M234" s="42">
        <v>0.13</v>
      </c>
      <c r="N234" s="42">
        <v>5.13</v>
      </c>
      <c r="O234" s="42">
        <v>8.91</v>
      </c>
      <c r="P234" s="42">
        <v>3.53</v>
      </c>
      <c r="Q234" s="42">
        <v>1.03</v>
      </c>
      <c r="R234" s="42">
        <v>0.2</v>
      </c>
      <c r="S234" s="42"/>
      <c r="T234" s="42"/>
      <c r="U234" s="19">
        <v>99.04</v>
      </c>
      <c r="V234" s="42">
        <v>21</v>
      </c>
      <c r="W234" s="42">
        <v>254</v>
      </c>
      <c r="X234" s="42">
        <v>2</v>
      </c>
      <c r="Y234" s="42">
        <v>789</v>
      </c>
      <c r="Z234" s="42">
        <v>64</v>
      </c>
      <c r="AA234" s="42">
        <v>12.55</v>
      </c>
      <c r="AB234" s="42">
        <v>27.3</v>
      </c>
      <c r="AC234" s="42"/>
      <c r="AD234" s="42">
        <v>16</v>
      </c>
      <c r="AE234" s="42">
        <v>3.82</v>
      </c>
      <c r="AF234" s="42">
        <v>1.12</v>
      </c>
      <c r="AG234" s="42"/>
      <c r="AH234" s="42">
        <v>0.44</v>
      </c>
      <c r="AI234" s="42"/>
      <c r="AJ234" s="42"/>
      <c r="AK234" s="42"/>
      <c r="AL234" s="42"/>
      <c r="AM234" s="42">
        <v>1.54</v>
      </c>
      <c r="AN234" s="42">
        <v>0.217</v>
      </c>
      <c r="AO234" s="42">
        <v>18</v>
      </c>
      <c r="AP234" s="42">
        <v>22.7</v>
      </c>
      <c r="AQ234" s="42">
        <v>46</v>
      </c>
      <c r="AR234" s="42">
        <v>72</v>
      </c>
      <c r="AS234" s="42">
        <v>32</v>
      </c>
      <c r="AT234" s="42"/>
      <c r="AU234" s="42"/>
      <c r="AV234" s="42"/>
      <c r="AW234" s="42"/>
      <c r="AX234" s="42">
        <v>0.7</v>
      </c>
      <c r="AY234" s="42">
        <v>3.84</v>
      </c>
      <c r="AZ234" s="42">
        <v>1.29</v>
      </c>
      <c r="BA234" s="42">
        <v>0.164</v>
      </c>
      <c r="BB234" s="42">
        <v>2.43</v>
      </c>
      <c r="BC234" s="137">
        <v>43.83333333333334</v>
      </c>
      <c r="BD234" s="137">
        <v>12.328125</v>
      </c>
      <c r="BE234" s="137">
        <v>3.96875</v>
      </c>
      <c r="BF234" s="138">
        <v>0.03125</v>
      </c>
      <c r="BG234" s="42">
        <v>0.111111111111111</v>
      </c>
      <c r="BH234" s="42">
        <v>0.06</v>
      </c>
      <c r="BI234" s="137"/>
      <c r="BJ234" s="42"/>
      <c r="BK234" s="137">
        <v>1.9085025245990035</v>
      </c>
      <c r="BL234" s="139">
        <v>1.2377914000144865</v>
      </c>
      <c r="BM234" s="139">
        <v>19.663157894736838</v>
      </c>
      <c r="BN234" s="137">
        <v>1.458089668615985</v>
      </c>
      <c r="BO234" s="137">
        <v>60.446301924919</v>
      </c>
      <c r="BP234" s="42"/>
      <c r="BQ234" s="42"/>
      <c r="BR234" s="42"/>
      <c r="BS234" s="42"/>
      <c r="BT234" s="42"/>
      <c r="BU234" s="42"/>
      <c r="BV234" s="137"/>
      <c r="BW234" s="140">
        <v>5.02</v>
      </c>
      <c r="BX234" s="140">
        <v>3.64</v>
      </c>
      <c r="BY234" s="141"/>
      <c r="BZ234" s="140">
        <v>2.1621621621621623</v>
      </c>
      <c r="CA234" s="140">
        <v>1.4524714828897338</v>
      </c>
      <c r="CB234" s="140">
        <v>1.098039215686275</v>
      </c>
      <c r="CC234" s="141"/>
      <c r="CD234" s="140">
        <v>0.656716417910448</v>
      </c>
      <c r="CE234" s="141"/>
      <c r="CF234" s="141"/>
      <c r="CG234" s="141"/>
      <c r="CH234" s="141"/>
      <c r="CI234" s="140">
        <v>0.504918032786885</v>
      </c>
      <c r="CJ234" s="140">
        <v>0.476923076923077</v>
      </c>
      <c r="CK234" s="140">
        <v>0.642857142857143</v>
      </c>
      <c r="CL234" s="140">
        <v>0.963637340289333</v>
      </c>
      <c r="CM234" s="140">
        <v>1.9085025245990035</v>
      </c>
      <c r="CN234" s="42"/>
      <c r="CO234" s="42"/>
      <c r="CQ234" s="42"/>
      <c r="CR234" s="42"/>
      <c r="CS234" s="42"/>
      <c r="CT234" s="42"/>
      <c r="CU234" s="42"/>
      <c r="CV234" s="42"/>
      <c r="CW234" s="42"/>
      <c r="CX234" s="42"/>
      <c r="CY234" s="42"/>
    </row>
    <row r="235" spans="1:103" ht="13.5">
      <c r="A235" s="42" t="s">
        <v>1028</v>
      </c>
      <c r="B235" s="28">
        <v>-35.98</v>
      </c>
      <c r="C235" s="28">
        <v>-70.9</v>
      </c>
      <c r="D235" s="42">
        <v>0.01</v>
      </c>
      <c r="E235" s="42">
        <v>0.2</v>
      </c>
      <c r="F235" s="42" t="s">
        <v>1044</v>
      </c>
      <c r="G235" s="42">
        <v>52.6</v>
      </c>
      <c r="H235" s="42">
        <v>0.95</v>
      </c>
      <c r="I235" s="42">
        <v>18.92</v>
      </c>
      <c r="J235" s="42"/>
      <c r="K235" s="19">
        <v>7.6</v>
      </c>
      <c r="L235" s="42"/>
      <c r="M235" s="42">
        <v>0.13</v>
      </c>
      <c r="N235" s="42">
        <v>5.33</v>
      </c>
      <c r="O235" s="42">
        <v>9.24</v>
      </c>
      <c r="P235" s="42">
        <v>3.6</v>
      </c>
      <c r="Q235" s="42">
        <v>0.86</v>
      </c>
      <c r="R235" s="42">
        <v>0.2</v>
      </c>
      <c r="S235" s="42"/>
      <c r="T235" s="42"/>
      <c r="U235" s="19">
        <v>99.43</v>
      </c>
      <c r="V235" s="42">
        <v>13</v>
      </c>
      <c r="W235" s="42">
        <v>212</v>
      </c>
      <c r="X235" s="42">
        <v>3</v>
      </c>
      <c r="Y235" s="42">
        <v>809</v>
      </c>
      <c r="Z235" s="42">
        <v>50</v>
      </c>
      <c r="AA235" s="42">
        <v>9.55</v>
      </c>
      <c r="AB235" s="42">
        <v>22.2</v>
      </c>
      <c r="AC235" s="42"/>
      <c r="AD235" s="42">
        <v>13</v>
      </c>
      <c r="AE235" s="42">
        <v>3.32</v>
      </c>
      <c r="AF235" s="42">
        <v>1.1</v>
      </c>
      <c r="AG235" s="42"/>
      <c r="AH235" s="42">
        <v>0.44</v>
      </c>
      <c r="AI235" s="42"/>
      <c r="AJ235" s="42"/>
      <c r="AK235" s="42"/>
      <c r="AL235" s="42"/>
      <c r="AM235" s="42">
        <v>1.32</v>
      </c>
      <c r="AN235" s="42">
        <v>0.202</v>
      </c>
      <c r="AO235" s="42">
        <v>16</v>
      </c>
      <c r="AP235" s="42">
        <v>22.4</v>
      </c>
      <c r="AQ235" s="42">
        <v>43</v>
      </c>
      <c r="AR235" s="42">
        <v>52</v>
      </c>
      <c r="AS235" s="42">
        <v>38</v>
      </c>
      <c r="AT235" s="42"/>
      <c r="AU235" s="42"/>
      <c r="AV235" s="42"/>
      <c r="AW235" s="42"/>
      <c r="AX235" s="42">
        <v>0.43</v>
      </c>
      <c r="AY235" s="42">
        <v>1.92</v>
      </c>
      <c r="AZ235" s="42">
        <v>0.54</v>
      </c>
      <c r="BA235" s="42">
        <v>0.13</v>
      </c>
      <c r="BB235" s="42">
        <v>2.07</v>
      </c>
      <c r="BC235" s="137">
        <v>50.5625</v>
      </c>
      <c r="BD235" s="137">
        <v>16.18</v>
      </c>
      <c r="BE235" s="137">
        <v>4.24</v>
      </c>
      <c r="BF235" s="138">
        <v>0.06</v>
      </c>
      <c r="BG235" s="42">
        <v>0.1875</v>
      </c>
      <c r="BH235" s="42">
        <v>0.0384</v>
      </c>
      <c r="BI235" s="137"/>
      <c r="BJ235" s="42"/>
      <c r="BK235" s="137">
        <v>2.4117111651590246</v>
      </c>
      <c r="BL235" s="139">
        <v>1.250162840144375</v>
      </c>
      <c r="BM235" s="139">
        <v>19.915789473684207</v>
      </c>
      <c r="BN235" s="137">
        <v>1.425891181988743</v>
      </c>
      <c r="BO235" s="137">
        <v>60.97892265839191</v>
      </c>
      <c r="BP235" s="42"/>
      <c r="BQ235" s="42"/>
      <c r="BR235" s="42"/>
      <c r="BS235" s="42"/>
      <c r="BT235" s="42"/>
      <c r="BU235" s="42"/>
      <c r="BV235" s="137"/>
      <c r="BW235" s="140">
        <v>3.82</v>
      </c>
      <c r="BX235" s="140">
        <v>2.96</v>
      </c>
      <c r="BY235" s="141"/>
      <c r="BZ235" s="140">
        <v>1.7567567567567561</v>
      </c>
      <c r="CA235" s="140">
        <v>1.2623574144486693</v>
      </c>
      <c r="CB235" s="140">
        <v>1.07843137254902</v>
      </c>
      <c r="CC235" s="141"/>
      <c r="CD235" s="140">
        <v>0.656716417910448</v>
      </c>
      <c r="CE235" s="141"/>
      <c r="CF235" s="141"/>
      <c r="CG235" s="141"/>
      <c r="CH235" s="141"/>
      <c r="CI235" s="140">
        <v>0.432786885245902</v>
      </c>
      <c r="CJ235" s="140">
        <v>0.443956043956044</v>
      </c>
      <c r="CK235" s="140">
        <v>0.571428571428571</v>
      </c>
      <c r="CL235" s="140">
        <v>1.0437569632819392</v>
      </c>
      <c r="CM235" s="140">
        <v>2.4117111651590246</v>
      </c>
      <c r="CN235" s="42"/>
      <c r="CO235" s="42"/>
      <c r="CQ235" s="42"/>
      <c r="CR235" s="42"/>
      <c r="CS235" s="42"/>
      <c r="CT235" s="42"/>
      <c r="CU235" s="42"/>
      <c r="CV235" s="42"/>
      <c r="CW235" s="42"/>
      <c r="CX235" s="42"/>
      <c r="CY235" s="42"/>
    </row>
    <row r="236" spans="1:103" ht="13.5">
      <c r="A236" s="42" t="s">
        <v>1028</v>
      </c>
      <c r="B236" s="28">
        <v>-35.98</v>
      </c>
      <c r="C236" s="28">
        <v>-70.9</v>
      </c>
      <c r="D236" s="42">
        <v>0.01</v>
      </c>
      <c r="E236" s="42">
        <v>0.2</v>
      </c>
      <c r="F236" s="42" t="s">
        <v>1045</v>
      </c>
      <c r="G236" s="42">
        <v>52.6</v>
      </c>
      <c r="H236" s="42">
        <v>1</v>
      </c>
      <c r="I236" s="42">
        <v>18.9</v>
      </c>
      <c r="J236" s="42"/>
      <c r="K236" s="19">
        <v>7.69</v>
      </c>
      <c r="L236" s="42"/>
      <c r="M236" s="42">
        <v>0.13</v>
      </c>
      <c r="N236" s="42">
        <v>5.3</v>
      </c>
      <c r="O236" s="42">
        <v>9.34</v>
      </c>
      <c r="P236" s="42">
        <v>3.46</v>
      </c>
      <c r="Q236" s="42">
        <v>0.86</v>
      </c>
      <c r="R236" s="42">
        <v>0.2</v>
      </c>
      <c r="S236" s="42"/>
      <c r="T236" s="42"/>
      <c r="U236" s="19">
        <v>99.48</v>
      </c>
      <c r="V236" s="42">
        <v>10</v>
      </c>
      <c r="W236" s="42">
        <v>221</v>
      </c>
      <c r="X236" s="42">
        <v>2</v>
      </c>
      <c r="Y236" s="42">
        <v>840</v>
      </c>
      <c r="Z236" s="42">
        <v>58</v>
      </c>
      <c r="AA236" s="42">
        <v>9.83</v>
      </c>
      <c r="AB236" s="42">
        <v>22.3</v>
      </c>
      <c r="AC236" s="42"/>
      <c r="AD236" s="42">
        <v>15</v>
      </c>
      <c r="AE236" s="42">
        <v>3.6</v>
      </c>
      <c r="AF236" s="42">
        <v>1.1</v>
      </c>
      <c r="AG236" s="42"/>
      <c r="AH236" s="42">
        <v>0.42</v>
      </c>
      <c r="AI236" s="42"/>
      <c r="AJ236" s="42"/>
      <c r="AK236" s="42"/>
      <c r="AL236" s="42"/>
      <c r="AM236" s="42">
        <v>1.35</v>
      </c>
      <c r="AN236" s="42">
        <v>0.193</v>
      </c>
      <c r="AO236" s="42">
        <v>16</v>
      </c>
      <c r="AP236" s="42">
        <v>22.4</v>
      </c>
      <c r="AQ236" s="42">
        <v>43</v>
      </c>
      <c r="AR236" s="42">
        <v>54</v>
      </c>
      <c r="AS236" s="42">
        <v>51</v>
      </c>
      <c r="AT236" s="42"/>
      <c r="AU236" s="42"/>
      <c r="AV236" s="42"/>
      <c r="AW236" s="42"/>
      <c r="AX236" s="42">
        <v>0.7</v>
      </c>
      <c r="AY236" s="42">
        <v>2.02</v>
      </c>
      <c r="AZ236" s="42">
        <v>0.6</v>
      </c>
      <c r="BA236" s="42">
        <v>0.14</v>
      </c>
      <c r="BB236" s="42">
        <v>2.24</v>
      </c>
      <c r="BC236" s="137">
        <v>52.5</v>
      </c>
      <c r="BD236" s="137">
        <v>14.482758620689651</v>
      </c>
      <c r="BE236" s="137">
        <v>3.810344827586207</v>
      </c>
      <c r="BF236" s="138">
        <v>0.0344827586206896</v>
      </c>
      <c r="BG236" s="42">
        <v>0.125</v>
      </c>
      <c r="BH236" s="42">
        <v>0.0348275862068965</v>
      </c>
      <c r="BI236" s="137"/>
      <c r="BJ236" s="42"/>
      <c r="BK236" s="137">
        <v>2.2604881992310646</v>
      </c>
      <c r="BL236" s="139">
        <v>1.248919848315283</v>
      </c>
      <c r="BM236" s="139">
        <v>18.9</v>
      </c>
      <c r="BN236" s="137">
        <v>1.4509433962264149</v>
      </c>
      <c r="BO236" s="137">
        <v>60.56370916862598</v>
      </c>
      <c r="BP236" s="42">
        <v>0.70371</v>
      </c>
      <c r="BQ236" s="42"/>
      <c r="BR236" s="42"/>
      <c r="BS236" s="42">
        <v>18.642</v>
      </c>
      <c r="BT236" s="42"/>
      <c r="BU236" s="42"/>
      <c r="BV236" s="137"/>
      <c r="BW236" s="140">
        <v>3.932</v>
      </c>
      <c r="BX236" s="140">
        <v>2.973333333333334</v>
      </c>
      <c r="BY236" s="141"/>
      <c r="BZ236" s="140">
        <v>2.0270270270270268</v>
      </c>
      <c r="CA236" s="140">
        <v>1.3688212927756647</v>
      </c>
      <c r="CB236" s="140">
        <v>1.07843137254902</v>
      </c>
      <c r="CC236" s="141"/>
      <c r="CD236" s="140">
        <v>0.626865671641791</v>
      </c>
      <c r="CE236" s="141"/>
      <c r="CF236" s="141"/>
      <c r="CG236" s="141"/>
      <c r="CH236" s="141"/>
      <c r="CI236" s="140">
        <v>0.442622950819672</v>
      </c>
      <c r="CJ236" s="140">
        <v>0.424175824175824</v>
      </c>
      <c r="CK236" s="140">
        <v>0.571428571428571</v>
      </c>
      <c r="CL236" s="140">
        <v>1.0005439570367012</v>
      </c>
      <c r="CM236" s="140">
        <v>2.2604881992310646</v>
      </c>
      <c r="CN236" s="42"/>
      <c r="CO236" s="42"/>
      <c r="CQ236" s="42"/>
      <c r="CR236" s="42"/>
      <c r="CS236" s="42"/>
      <c r="CT236" s="42"/>
      <c r="CU236" s="42"/>
      <c r="CV236" s="42"/>
      <c r="CW236" s="42"/>
      <c r="CX236" s="42"/>
      <c r="CY236" s="42"/>
    </row>
    <row r="237" spans="1:103" ht="13.5">
      <c r="A237" s="42" t="s">
        <v>1028</v>
      </c>
      <c r="B237" s="28">
        <v>-35.98</v>
      </c>
      <c r="C237" s="28">
        <v>-70.9</v>
      </c>
      <c r="D237" s="42">
        <v>0.01</v>
      </c>
      <c r="E237" s="42">
        <v>0.2</v>
      </c>
      <c r="F237" s="42" t="s">
        <v>1046</v>
      </c>
      <c r="G237" s="42">
        <v>52.9</v>
      </c>
      <c r="H237" s="42">
        <v>1.02</v>
      </c>
      <c r="I237" s="42">
        <v>17.98</v>
      </c>
      <c r="J237" s="42"/>
      <c r="K237" s="19">
        <v>8.22</v>
      </c>
      <c r="L237" s="42"/>
      <c r="M237" s="42">
        <v>0.14</v>
      </c>
      <c r="N237" s="42">
        <v>5.57</v>
      </c>
      <c r="O237" s="42">
        <v>8.05</v>
      </c>
      <c r="P237" s="42">
        <v>3.46</v>
      </c>
      <c r="Q237" s="42">
        <v>1.08</v>
      </c>
      <c r="R237" s="42">
        <v>0.23</v>
      </c>
      <c r="S237" s="42"/>
      <c r="T237" s="42"/>
      <c r="U237" s="19">
        <v>98.65</v>
      </c>
      <c r="V237" s="42">
        <v>26</v>
      </c>
      <c r="W237" s="42">
        <v>271</v>
      </c>
      <c r="X237" s="42">
        <v>4</v>
      </c>
      <c r="Y237" s="42">
        <v>548</v>
      </c>
      <c r="Z237" s="42">
        <v>97</v>
      </c>
      <c r="AA237" s="42">
        <v>12.73</v>
      </c>
      <c r="AB237" s="42">
        <v>28</v>
      </c>
      <c r="AC237" s="42"/>
      <c r="AD237" s="42">
        <v>16</v>
      </c>
      <c r="AE237" s="42">
        <v>3.82</v>
      </c>
      <c r="AF237" s="42">
        <v>1.18</v>
      </c>
      <c r="AG237" s="42"/>
      <c r="AH237" s="42">
        <v>0.5</v>
      </c>
      <c r="AI237" s="42"/>
      <c r="AJ237" s="42"/>
      <c r="AK237" s="42"/>
      <c r="AL237" s="42"/>
      <c r="AM237" s="42">
        <v>1.52</v>
      </c>
      <c r="AN237" s="42">
        <v>0.21</v>
      </c>
      <c r="AO237" s="42">
        <v>17</v>
      </c>
      <c r="AP237" s="42">
        <v>21.9</v>
      </c>
      <c r="AQ237" s="42">
        <v>74</v>
      </c>
      <c r="AR237" s="42">
        <v>110</v>
      </c>
      <c r="AS237" s="42">
        <v>39</v>
      </c>
      <c r="AT237" s="42"/>
      <c r="AU237" s="42"/>
      <c r="AV237" s="42"/>
      <c r="AW237" s="42"/>
      <c r="AX237" s="42">
        <v>0.5</v>
      </c>
      <c r="AY237" s="42">
        <v>2.92</v>
      </c>
      <c r="AZ237" s="42">
        <v>0.29</v>
      </c>
      <c r="BA237" s="42">
        <v>0.24</v>
      </c>
      <c r="BB237" s="42">
        <v>3.13</v>
      </c>
      <c r="BC237" s="137">
        <v>32.23529411764705</v>
      </c>
      <c r="BD237" s="137">
        <v>5.649484536082473</v>
      </c>
      <c r="BE237" s="137">
        <v>2.79381443298969</v>
      </c>
      <c r="BF237" s="138">
        <v>0.0412371134020618</v>
      </c>
      <c r="BG237" s="42">
        <v>0.235294117647059</v>
      </c>
      <c r="BH237" s="42">
        <v>0.0301030927835051</v>
      </c>
      <c r="BI237" s="137"/>
      <c r="BJ237" s="42"/>
      <c r="BK237" s="137">
        <v>1.9801435357214014</v>
      </c>
      <c r="BL237" s="139">
        <v>1.195622079987636</v>
      </c>
      <c r="BM237" s="139">
        <v>17.62745098039216</v>
      </c>
      <c r="BN237" s="137">
        <v>1.4757630161579887</v>
      </c>
      <c r="BO237" s="137">
        <v>60.15788929854364</v>
      </c>
      <c r="BP237" s="42"/>
      <c r="BQ237" s="42"/>
      <c r="BR237" s="42"/>
      <c r="BS237" s="42"/>
      <c r="BT237" s="42"/>
      <c r="BU237" s="42"/>
      <c r="BV237" s="137"/>
      <c r="BW237" s="140">
        <v>5.0920000000000005</v>
      </c>
      <c r="BX237" s="140">
        <v>3.7333333333333334</v>
      </c>
      <c r="BY237" s="141"/>
      <c r="BZ237" s="140">
        <v>2.1621621621621623</v>
      </c>
      <c r="CA237" s="140">
        <v>1.4524714828897338</v>
      </c>
      <c r="CB237" s="140">
        <v>1.156862745098039</v>
      </c>
      <c r="CC237" s="141"/>
      <c r="CD237" s="140">
        <v>0.746268656716418</v>
      </c>
      <c r="CE237" s="141"/>
      <c r="CF237" s="141"/>
      <c r="CG237" s="141"/>
      <c r="CH237" s="141"/>
      <c r="CI237" s="140">
        <v>0.498360655737705</v>
      </c>
      <c r="CJ237" s="140">
        <v>0.461538461538461</v>
      </c>
      <c r="CK237" s="140">
        <v>0.607142857142857</v>
      </c>
      <c r="CL237" s="140">
        <v>0.986825630916895</v>
      </c>
      <c r="CM237" s="140">
        <v>1.9801435357214014</v>
      </c>
      <c r="CN237" s="42"/>
      <c r="CO237" s="42"/>
      <c r="CQ237" s="42"/>
      <c r="CR237" s="42"/>
      <c r="CS237" s="42"/>
      <c r="CT237" s="42"/>
      <c r="CU237" s="42"/>
      <c r="CV237" s="42"/>
      <c r="CW237" s="42"/>
      <c r="CX237" s="42"/>
      <c r="CY237" s="42"/>
    </row>
    <row r="238" spans="1:103" ht="13.5">
      <c r="A238" s="42" t="s">
        <v>1028</v>
      </c>
      <c r="B238" s="28">
        <v>-35.98</v>
      </c>
      <c r="C238" s="28">
        <v>-70.9</v>
      </c>
      <c r="D238" s="42">
        <v>0.01</v>
      </c>
      <c r="E238" s="42">
        <v>0.2</v>
      </c>
      <c r="F238" s="42" t="s">
        <v>1047</v>
      </c>
      <c r="G238" s="42">
        <v>55.1</v>
      </c>
      <c r="H238" s="42">
        <v>0.99</v>
      </c>
      <c r="I238" s="42">
        <v>17.85</v>
      </c>
      <c r="J238" s="42"/>
      <c r="K238" s="19">
        <v>7.58</v>
      </c>
      <c r="L238" s="42"/>
      <c r="M238" s="42">
        <v>0.13</v>
      </c>
      <c r="N238" s="42">
        <v>4.71</v>
      </c>
      <c r="O238" s="42">
        <v>7.54</v>
      </c>
      <c r="P238" s="42">
        <v>3.69</v>
      </c>
      <c r="Q238" s="42">
        <v>1.41</v>
      </c>
      <c r="R238" s="42">
        <v>0.25</v>
      </c>
      <c r="S238" s="42"/>
      <c r="T238" s="42"/>
      <c r="U238" s="19">
        <v>99.25</v>
      </c>
      <c r="V238" s="42">
        <v>36</v>
      </c>
      <c r="W238" s="42">
        <v>347</v>
      </c>
      <c r="X238" s="42">
        <v>3</v>
      </c>
      <c r="Y238" s="42">
        <v>541</v>
      </c>
      <c r="Z238" s="42">
        <v>112</v>
      </c>
      <c r="AA238" s="42"/>
      <c r="AB238" s="42"/>
      <c r="AC238" s="42"/>
      <c r="AD238" s="42"/>
      <c r="AE238" s="42"/>
      <c r="AF238" s="42"/>
      <c r="AG238" s="42"/>
      <c r="AH238" s="42"/>
      <c r="AI238" s="42"/>
      <c r="AJ238" s="42"/>
      <c r="AK238" s="42"/>
      <c r="AL238" s="42"/>
      <c r="AM238" s="42"/>
      <c r="AN238" s="42"/>
      <c r="AO238" s="42">
        <v>18</v>
      </c>
      <c r="AP238" s="42"/>
      <c r="AQ238" s="42">
        <v>54</v>
      </c>
      <c r="AR238" s="42">
        <v>73</v>
      </c>
      <c r="AS238" s="42">
        <v>39</v>
      </c>
      <c r="AT238" s="42"/>
      <c r="AU238" s="42"/>
      <c r="AV238" s="42"/>
      <c r="AW238" s="42"/>
      <c r="AX238" s="42"/>
      <c r="AY238" s="42"/>
      <c r="AZ238" s="42"/>
      <c r="BA238" s="42"/>
      <c r="BB238" s="42"/>
      <c r="BC238" s="137">
        <v>30.05555555555556</v>
      </c>
      <c r="BD238" s="137">
        <v>4.830357142857143</v>
      </c>
      <c r="BE238" s="137">
        <v>3.098214285714286</v>
      </c>
      <c r="BF238" s="138">
        <v>0.0267857142857143</v>
      </c>
      <c r="BG238" s="42">
        <v>0.166666666666667</v>
      </c>
      <c r="BH238" s="42"/>
      <c r="BI238" s="137"/>
      <c r="BJ238" s="42"/>
      <c r="BK238" s="137"/>
      <c r="BL238" s="139">
        <v>1.1935906819759239</v>
      </c>
      <c r="BM238" s="139">
        <v>18.030303030303024</v>
      </c>
      <c r="BN238" s="137">
        <v>1.609341825902335</v>
      </c>
      <c r="BO238" s="137">
        <v>58.0639231297186</v>
      </c>
      <c r="BP238" s="42"/>
      <c r="BQ238" s="42"/>
      <c r="BR238" s="42"/>
      <c r="BS238" s="42"/>
      <c r="BT238" s="42"/>
      <c r="BU238" s="42"/>
      <c r="BV238" s="137"/>
      <c r="BW238" s="141"/>
      <c r="BX238" s="141"/>
      <c r="BY238" s="141"/>
      <c r="BZ238" s="141"/>
      <c r="CA238" s="141"/>
      <c r="CB238" s="141"/>
      <c r="CC238" s="141"/>
      <c r="CD238" s="141"/>
      <c r="CE238" s="141"/>
      <c r="CF238" s="141"/>
      <c r="CG238" s="141"/>
      <c r="CH238" s="141"/>
      <c r="CI238" s="141"/>
      <c r="CJ238" s="141"/>
      <c r="CK238" s="140">
        <v>0.642857142857143</v>
      </c>
      <c r="CL238" s="141"/>
      <c r="CM238" s="140"/>
      <c r="CN238" s="42"/>
      <c r="CO238" s="42"/>
      <c r="CQ238" s="42"/>
      <c r="CR238" s="42"/>
      <c r="CS238" s="42"/>
      <c r="CT238" s="42"/>
      <c r="CU238" s="42"/>
      <c r="CV238" s="42"/>
      <c r="CW238" s="42"/>
      <c r="CX238" s="42"/>
      <c r="CY238" s="42"/>
    </row>
    <row r="239" spans="1:103" ht="13.5">
      <c r="A239" s="42" t="s">
        <v>1028</v>
      </c>
      <c r="B239" s="28">
        <v>-35.98</v>
      </c>
      <c r="C239" s="28">
        <v>-70.9</v>
      </c>
      <c r="D239" s="42">
        <v>0.01</v>
      </c>
      <c r="E239" s="42">
        <v>0.2</v>
      </c>
      <c r="F239" s="42" t="s">
        <v>1048</v>
      </c>
      <c r="G239" s="42">
        <v>54.6</v>
      </c>
      <c r="H239" s="42">
        <v>1</v>
      </c>
      <c r="I239" s="42">
        <v>17.93</v>
      </c>
      <c r="J239" s="42"/>
      <c r="K239" s="19">
        <v>7.86</v>
      </c>
      <c r="L239" s="42"/>
      <c r="M239" s="42">
        <v>0.13</v>
      </c>
      <c r="N239" s="42">
        <v>4.98</v>
      </c>
      <c r="O239" s="42">
        <v>7.73</v>
      </c>
      <c r="P239" s="42">
        <v>3.66</v>
      </c>
      <c r="Q239" s="42">
        <v>1.32</v>
      </c>
      <c r="R239" s="42">
        <v>0.25</v>
      </c>
      <c r="S239" s="42"/>
      <c r="T239" s="42"/>
      <c r="U239" s="19">
        <v>99.46</v>
      </c>
      <c r="V239" s="42">
        <v>35</v>
      </c>
      <c r="W239" s="42">
        <v>336</v>
      </c>
      <c r="X239" s="42">
        <v>4</v>
      </c>
      <c r="Y239" s="42">
        <v>543</v>
      </c>
      <c r="Z239" s="42">
        <v>102</v>
      </c>
      <c r="AA239" s="42"/>
      <c r="AB239" s="42"/>
      <c r="AC239" s="42"/>
      <c r="AD239" s="42"/>
      <c r="AE239" s="42"/>
      <c r="AF239" s="42"/>
      <c r="AG239" s="42"/>
      <c r="AH239" s="42"/>
      <c r="AI239" s="42"/>
      <c r="AJ239" s="42"/>
      <c r="AK239" s="42"/>
      <c r="AL239" s="42"/>
      <c r="AM239" s="42"/>
      <c r="AN239" s="42"/>
      <c r="AO239" s="42">
        <v>18</v>
      </c>
      <c r="AP239" s="42"/>
      <c r="AQ239" s="42">
        <v>56</v>
      </c>
      <c r="AR239" s="42">
        <v>79</v>
      </c>
      <c r="AS239" s="42">
        <v>44</v>
      </c>
      <c r="AT239" s="42"/>
      <c r="AU239" s="42"/>
      <c r="AV239" s="42"/>
      <c r="AW239" s="42"/>
      <c r="AX239" s="42"/>
      <c r="AY239" s="42"/>
      <c r="AZ239" s="42"/>
      <c r="BA239" s="42"/>
      <c r="BB239" s="42"/>
      <c r="BC239" s="137">
        <v>30.16666666666667</v>
      </c>
      <c r="BD239" s="137">
        <v>5.323529411764706</v>
      </c>
      <c r="BE239" s="137">
        <v>3.2941176470588234</v>
      </c>
      <c r="BF239" s="138">
        <v>0.0392156862745098</v>
      </c>
      <c r="BG239" s="42">
        <v>0.222222222222222</v>
      </c>
      <c r="BH239" s="42"/>
      <c r="BI239" s="137"/>
      <c r="BJ239" s="42"/>
      <c r="BK239" s="137"/>
      <c r="BL239" s="139">
        <v>1.1993459931869792</v>
      </c>
      <c r="BM239" s="139">
        <v>17.93</v>
      </c>
      <c r="BN239" s="137">
        <v>1.5783132530120478</v>
      </c>
      <c r="BO239" s="137">
        <v>58.53721973995688</v>
      </c>
      <c r="BP239" s="42"/>
      <c r="BQ239" s="42"/>
      <c r="BR239" s="42"/>
      <c r="BS239" s="42"/>
      <c r="BT239" s="42"/>
      <c r="BU239" s="42"/>
      <c r="BV239" s="137"/>
      <c r="BW239" s="141"/>
      <c r="BX239" s="141"/>
      <c r="BY239" s="141"/>
      <c r="BZ239" s="141"/>
      <c r="CA239" s="141"/>
      <c r="CB239" s="141"/>
      <c r="CC239" s="141"/>
      <c r="CD239" s="141"/>
      <c r="CE239" s="141"/>
      <c r="CF239" s="141"/>
      <c r="CG239" s="141"/>
      <c r="CH239" s="141"/>
      <c r="CI239" s="141"/>
      <c r="CJ239" s="141"/>
      <c r="CK239" s="140">
        <v>0.642857142857143</v>
      </c>
      <c r="CL239" s="141"/>
      <c r="CM239" s="140"/>
      <c r="CN239" s="42"/>
      <c r="CO239" s="42"/>
      <c r="CQ239" s="42"/>
      <c r="CR239" s="42"/>
      <c r="CS239" s="42"/>
      <c r="CT239" s="42"/>
      <c r="CU239" s="42"/>
      <c r="CV239" s="42"/>
      <c r="CW239" s="42"/>
      <c r="CX239" s="42"/>
      <c r="CY239" s="42"/>
    </row>
    <row r="240" spans="1:103" ht="13.5">
      <c r="A240" s="42" t="s">
        <v>1049</v>
      </c>
      <c r="B240" s="28">
        <v>-35.99</v>
      </c>
      <c r="C240" s="28">
        <v>-70.87</v>
      </c>
      <c r="D240" s="42">
        <v>0</v>
      </c>
      <c r="E240" s="42">
        <v>0.01</v>
      </c>
      <c r="F240" s="42" t="s">
        <v>1050</v>
      </c>
      <c r="G240" s="42">
        <v>52</v>
      </c>
      <c r="H240" s="42">
        <v>1.01</v>
      </c>
      <c r="I240" s="42">
        <v>17.1</v>
      </c>
      <c r="J240" s="42"/>
      <c r="K240" s="19">
        <v>8.55</v>
      </c>
      <c r="L240" s="42"/>
      <c r="M240" s="42">
        <v>0.14</v>
      </c>
      <c r="N240" s="42">
        <v>7.34</v>
      </c>
      <c r="O240" s="42">
        <v>7.98</v>
      </c>
      <c r="P240" s="42">
        <v>3.24</v>
      </c>
      <c r="Q240" s="42">
        <v>1.01</v>
      </c>
      <c r="R240" s="42">
        <v>0.24</v>
      </c>
      <c r="S240" s="42"/>
      <c r="T240" s="42"/>
      <c r="U240" s="19">
        <v>98.61</v>
      </c>
      <c r="V240" s="42">
        <v>28</v>
      </c>
      <c r="W240" s="42">
        <v>315</v>
      </c>
      <c r="X240" s="42"/>
      <c r="Y240" s="42">
        <v>570</v>
      </c>
      <c r="Z240" s="42">
        <v>95</v>
      </c>
      <c r="AA240" s="42">
        <v>14.1</v>
      </c>
      <c r="AB240" s="42"/>
      <c r="AC240" s="42"/>
      <c r="AD240" s="42"/>
      <c r="AE240" s="42">
        <v>3.86</v>
      </c>
      <c r="AF240" s="42">
        <v>1.11</v>
      </c>
      <c r="AG240" s="42"/>
      <c r="AH240" s="42"/>
      <c r="AI240" s="42"/>
      <c r="AJ240" s="42"/>
      <c r="AK240" s="42"/>
      <c r="AL240" s="42"/>
      <c r="AM240" s="42">
        <v>1.33</v>
      </c>
      <c r="AN240" s="42"/>
      <c r="AO240" s="42">
        <v>18</v>
      </c>
      <c r="AP240" s="42">
        <v>21.9</v>
      </c>
      <c r="AQ240" s="42">
        <v>123</v>
      </c>
      <c r="AR240" s="42"/>
      <c r="AS240" s="42"/>
      <c r="AT240" s="42"/>
      <c r="AU240" s="42"/>
      <c r="AV240" s="42"/>
      <c r="AW240" s="42"/>
      <c r="AX240" s="42"/>
      <c r="AY240" s="42">
        <v>3.1</v>
      </c>
      <c r="AZ240" s="42"/>
      <c r="BA240" s="42">
        <v>0.27</v>
      </c>
      <c r="BB240" s="42">
        <v>2.84</v>
      </c>
      <c r="BC240" s="137">
        <v>31.66666666666667</v>
      </c>
      <c r="BD240" s="137">
        <v>6</v>
      </c>
      <c r="BE240" s="137">
        <v>3.31578947368421</v>
      </c>
      <c r="BF240" s="139"/>
      <c r="BG240" s="42"/>
      <c r="BH240" s="42">
        <v>0.0326315789473684</v>
      </c>
      <c r="BI240" s="137"/>
      <c r="BJ240" s="42"/>
      <c r="BK240" s="137"/>
      <c r="BL240" s="139">
        <v>1.224112467534432</v>
      </c>
      <c r="BM240" s="139">
        <v>16.930693069306926</v>
      </c>
      <c r="BN240" s="137">
        <v>1.1648501362397823</v>
      </c>
      <c r="BO240" s="137">
        <v>65.67018724396036</v>
      </c>
      <c r="BP240" s="42"/>
      <c r="BQ240" s="42"/>
      <c r="BR240" s="42"/>
      <c r="BS240" s="42"/>
      <c r="BT240" s="42"/>
      <c r="BU240" s="42"/>
      <c r="BV240" s="137"/>
      <c r="BW240" s="140">
        <v>5.64</v>
      </c>
      <c r="BX240" s="141"/>
      <c r="BY240" s="141"/>
      <c r="BZ240" s="141"/>
      <c r="CA240" s="140">
        <v>1.467680608365019</v>
      </c>
      <c r="CB240" s="140">
        <v>1.088235294117647</v>
      </c>
      <c r="CC240" s="141"/>
      <c r="CD240" s="141"/>
      <c r="CE240" s="141"/>
      <c r="CF240" s="141"/>
      <c r="CG240" s="141"/>
      <c r="CH240" s="141"/>
      <c r="CI240" s="140">
        <v>0.436065573770492</v>
      </c>
      <c r="CJ240" s="141"/>
      <c r="CK240" s="140">
        <v>0.642857142857143</v>
      </c>
      <c r="CL240" s="141"/>
      <c r="CM240" s="140"/>
      <c r="CN240" s="42"/>
      <c r="CO240" s="42"/>
      <c r="CQ240" s="42"/>
      <c r="CR240" s="42"/>
      <c r="CS240" s="42"/>
      <c r="CT240" s="42"/>
      <c r="CU240" s="42"/>
      <c r="CV240" s="42"/>
      <c r="CW240" s="42"/>
      <c r="CX240" s="42"/>
      <c r="CY240" s="42"/>
    </row>
    <row r="241" spans="1:103" ht="13.5">
      <c r="A241" s="42" t="s">
        <v>1051</v>
      </c>
      <c r="B241" s="28">
        <v>-35.99</v>
      </c>
      <c r="C241" s="28">
        <v>-70.87</v>
      </c>
      <c r="D241" s="42">
        <v>0</v>
      </c>
      <c r="E241" s="42">
        <v>0.01</v>
      </c>
      <c r="F241" s="42" t="s">
        <v>1052</v>
      </c>
      <c r="G241" s="42">
        <v>62.4</v>
      </c>
      <c r="H241" s="42">
        <v>0.64</v>
      </c>
      <c r="I241" s="42">
        <v>16.51</v>
      </c>
      <c r="J241" s="42"/>
      <c r="K241" s="19">
        <v>4.7</v>
      </c>
      <c r="L241" s="42"/>
      <c r="M241" s="42">
        <v>0.09</v>
      </c>
      <c r="N241" s="42">
        <v>2.52</v>
      </c>
      <c r="O241" s="42">
        <v>5</v>
      </c>
      <c r="P241" s="42">
        <v>3.91</v>
      </c>
      <c r="Q241" s="42">
        <v>2.31</v>
      </c>
      <c r="R241" s="42">
        <v>0.19</v>
      </c>
      <c r="S241" s="42"/>
      <c r="T241" s="42"/>
      <c r="U241" s="19">
        <v>98.27</v>
      </c>
      <c r="V241" s="42">
        <v>77</v>
      </c>
      <c r="W241" s="42">
        <v>506</v>
      </c>
      <c r="X241" s="42">
        <v>4</v>
      </c>
      <c r="Y241" s="42">
        <v>485</v>
      </c>
      <c r="Z241" s="42">
        <v>145</v>
      </c>
      <c r="AA241" s="42">
        <v>20</v>
      </c>
      <c r="AB241" s="42">
        <v>41.8</v>
      </c>
      <c r="AC241" s="42"/>
      <c r="AD241" s="42">
        <v>18</v>
      </c>
      <c r="AE241" s="42">
        <v>3.76</v>
      </c>
      <c r="AF241" s="42">
        <v>0.95</v>
      </c>
      <c r="AG241" s="42"/>
      <c r="AH241" s="42">
        <v>0.42</v>
      </c>
      <c r="AI241" s="42"/>
      <c r="AJ241" s="42"/>
      <c r="AK241" s="42"/>
      <c r="AL241" s="42"/>
      <c r="AM241" s="42">
        <v>1.41</v>
      </c>
      <c r="AN241" s="42">
        <v>0.213</v>
      </c>
      <c r="AO241" s="42">
        <v>15</v>
      </c>
      <c r="AP241" s="42">
        <v>10.86</v>
      </c>
      <c r="AQ241" s="42">
        <v>30</v>
      </c>
      <c r="AR241" s="42">
        <v>47</v>
      </c>
      <c r="AS241" s="42">
        <v>48</v>
      </c>
      <c r="AT241" s="42"/>
      <c r="AU241" s="42"/>
      <c r="AV241" s="42"/>
      <c r="AW241" s="42"/>
      <c r="AX241" s="42">
        <v>4.35</v>
      </c>
      <c r="AY241" s="42">
        <v>7.88</v>
      </c>
      <c r="AZ241" s="42">
        <v>2.03</v>
      </c>
      <c r="BA241" s="42">
        <v>0.403</v>
      </c>
      <c r="BB241" s="42">
        <v>4.45</v>
      </c>
      <c r="BC241" s="137">
        <v>32.33333333333334</v>
      </c>
      <c r="BD241" s="137">
        <v>3.3448275862068964</v>
      </c>
      <c r="BE241" s="137">
        <v>3.4896551724137925</v>
      </c>
      <c r="BF241" s="138">
        <v>0.0275862068965517</v>
      </c>
      <c r="BG241" s="42">
        <v>0.266666666666667</v>
      </c>
      <c r="BH241" s="42">
        <v>0.0543448275862069</v>
      </c>
      <c r="BI241" s="137"/>
      <c r="BJ241" s="42"/>
      <c r="BK241" s="137">
        <v>1.84930496689206</v>
      </c>
      <c r="BL241" s="139">
        <v>1.0916753267186492</v>
      </c>
      <c r="BM241" s="139">
        <v>25.796875</v>
      </c>
      <c r="BN241" s="137">
        <v>1.865079365079365</v>
      </c>
      <c r="BO241" s="137">
        <v>54.43629671421632</v>
      </c>
      <c r="BP241" s="42">
        <v>0.70406</v>
      </c>
      <c r="BQ241" s="42">
        <v>0.51278</v>
      </c>
      <c r="BR241" s="42">
        <v>2.769985837958178</v>
      </c>
      <c r="BS241" s="42">
        <v>18.582</v>
      </c>
      <c r="BT241" s="42"/>
      <c r="BU241" s="42"/>
      <c r="BV241" s="137"/>
      <c r="BW241" s="140">
        <v>8</v>
      </c>
      <c r="BX241" s="140">
        <v>5.573333333333334</v>
      </c>
      <c r="BY241" s="141"/>
      <c r="BZ241" s="140">
        <v>2.432432432432432</v>
      </c>
      <c r="CA241" s="140">
        <v>1.429657794676806</v>
      </c>
      <c r="CB241" s="140">
        <v>0.931372549019608</v>
      </c>
      <c r="CC241" s="141"/>
      <c r="CD241" s="140">
        <v>0.626865671641791</v>
      </c>
      <c r="CE241" s="141"/>
      <c r="CF241" s="141"/>
      <c r="CG241" s="141"/>
      <c r="CH241" s="141"/>
      <c r="CI241" s="140">
        <v>0.462295081967213</v>
      </c>
      <c r="CJ241" s="140">
        <v>0.468131868131868</v>
      </c>
      <c r="CK241" s="140">
        <v>0.535714285714286</v>
      </c>
      <c r="CL241" s="140">
        <v>0.854924591251739</v>
      </c>
      <c r="CM241" s="140">
        <v>1.84930496689206</v>
      </c>
      <c r="CN241" s="42"/>
      <c r="CO241" s="42"/>
      <c r="CQ241" s="42"/>
      <c r="CR241" s="42"/>
      <c r="CS241" s="42"/>
      <c r="CT241" s="42"/>
      <c r="CU241" s="42"/>
      <c r="CV241" s="42"/>
      <c r="CW241" s="42"/>
      <c r="CX241" s="42"/>
      <c r="CY241" s="42"/>
    </row>
    <row r="242" spans="1:103" ht="13.5">
      <c r="A242" s="42" t="s">
        <v>1051</v>
      </c>
      <c r="B242" s="28">
        <v>-35.99</v>
      </c>
      <c r="C242" s="28">
        <v>-70.87</v>
      </c>
      <c r="D242" s="42">
        <v>0</v>
      </c>
      <c r="E242" s="42">
        <v>0.01</v>
      </c>
      <c r="F242" s="42" t="s">
        <v>1053</v>
      </c>
      <c r="G242" s="42">
        <v>55.5</v>
      </c>
      <c r="H242" s="42">
        <v>1.02</v>
      </c>
      <c r="I242" s="42">
        <v>18.03</v>
      </c>
      <c r="J242" s="42"/>
      <c r="K242" s="19">
        <v>7.47</v>
      </c>
      <c r="L242" s="42"/>
      <c r="M242" s="42">
        <v>0.13</v>
      </c>
      <c r="N242" s="42">
        <v>4.6</v>
      </c>
      <c r="O242" s="42">
        <v>7.63</v>
      </c>
      <c r="P242" s="42">
        <v>3.64</v>
      </c>
      <c r="Q242" s="42">
        <v>1.36</v>
      </c>
      <c r="R242" s="42">
        <v>0.25</v>
      </c>
      <c r="S242" s="42"/>
      <c r="T242" s="42"/>
      <c r="U242" s="19">
        <v>99.63</v>
      </c>
      <c r="V242" s="42">
        <v>35</v>
      </c>
      <c r="W242" s="42">
        <v>351</v>
      </c>
      <c r="X242" s="42">
        <v>3</v>
      </c>
      <c r="Y242" s="42">
        <v>556</v>
      </c>
      <c r="Z242" s="42">
        <v>111</v>
      </c>
      <c r="AA242" s="42">
        <v>15.4</v>
      </c>
      <c r="AB242" s="42">
        <v>33.8</v>
      </c>
      <c r="AC242" s="42"/>
      <c r="AD242" s="42">
        <v>17</v>
      </c>
      <c r="AE242" s="42">
        <v>4.01</v>
      </c>
      <c r="AF242" s="42">
        <v>1.21</v>
      </c>
      <c r="AG242" s="42"/>
      <c r="AH242" s="42">
        <v>0.5</v>
      </c>
      <c r="AI242" s="42"/>
      <c r="AJ242" s="42"/>
      <c r="AK242" s="42"/>
      <c r="AL242" s="42"/>
      <c r="AM242" s="42">
        <v>1.55</v>
      </c>
      <c r="AN242" s="42">
        <v>0.232</v>
      </c>
      <c r="AO242" s="42">
        <v>18</v>
      </c>
      <c r="AP242" s="42">
        <v>19.7</v>
      </c>
      <c r="AQ242" s="42">
        <v>53</v>
      </c>
      <c r="AR242" s="42">
        <v>77</v>
      </c>
      <c r="AS242" s="42">
        <v>45</v>
      </c>
      <c r="AT242" s="42"/>
      <c r="AU242" s="42"/>
      <c r="AV242" s="42"/>
      <c r="AW242" s="42"/>
      <c r="AX242" s="42">
        <v>1.93</v>
      </c>
      <c r="AY242" s="42">
        <v>3.67</v>
      </c>
      <c r="AZ242" s="42">
        <v>1.09</v>
      </c>
      <c r="BA242" s="42">
        <v>0.3</v>
      </c>
      <c r="BB242" s="42">
        <v>3.34</v>
      </c>
      <c r="BC242" s="137">
        <v>30.88888888888889</v>
      </c>
      <c r="BD242" s="137">
        <v>5.009009009009009</v>
      </c>
      <c r="BE242" s="137">
        <v>3.1621621621621623</v>
      </c>
      <c r="BF242" s="138">
        <v>0.027027027027027</v>
      </c>
      <c r="BG242" s="42">
        <v>0.166666666666667</v>
      </c>
      <c r="BH242" s="42">
        <v>0.0330630630630631</v>
      </c>
      <c r="BI242" s="137"/>
      <c r="BJ242" s="42"/>
      <c r="BK242" s="137">
        <v>1.9212781294982064</v>
      </c>
      <c r="BL242" s="139">
        <v>1.183186496152001</v>
      </c>
      <c r="BM242" s="139">
        <v>17.676470588235286</v>
      </c>
      <c r="BN242" s="137">
        <v>1.6239130434782612</v>
      </c>
      <c r="BO242" s="137">
        <v>57.84429101325296</v>
      </c>
      <c r="BP242" s="42"/>
      <c r="BQ242" s="42"/>
      <c r="BR242" s="42"/>
      <c r="BS242" s="42"/>
      <c r="BT242" s="42"/>
      <c r="BU242" s="42"/>
      <c r="BV242" s="137"/>
      <c r="BW242" s="140">
        <v>6.16</v>
      </c>
      <c r="BX242" s="140">
        <v>4.506666666666666</v>
      </c>
      <c r="BY242" s="141"/>
      <c r="BZ242" s="140">
        <v>2.297297297297298</v>
      </c>
      <c r="CA242" s="140">
        <v>1.524714828897338</v>
      </c>
      <c r="CB242" s="140">
        <v>1.1862745098039222</v>
      </c>
      <c r="CC242" s="141"/>
      <c r="CD242" s="140">
        <v>0.746268656716418</v>
      </c>
      <c r="CE242" s="141"/>
      <c r="CF242" s="141"/>
      <c r="CG242" s="141"/>
      <c r="CH242" s="141"/>
      <c r="CI242" s="140">
        <v>0.508196721311475</v>
      </c>
      <c r="CJ242" s="140">
        <v>0.50989010989011</v>
      </c>
      <c r="CK242" s="140">
        <v>0.642857142857143</v>
      </c>
      <c r="CL242" s="140">
        <v>0.976387246138432</v>
      </c>
      <c r="CM242" s="140">
        <v>1.9212781294982064</v>
      </c>
      <c r="CN242" s="42"/>
      <c r="CO242" s="42"/>
      <c r="CQ242" s="42"/>
      <c r="CR242" s="42"/>
      <c r="CS242" s="42"/>
      <c r="CT242" s="42"/>
      <c r="CU242" s="42"/>
      <c r="CV242" s="42"/>
      <c r="CW242" s="42"/>
      <c r="CX242" s="42"/>
      <c r="CY242" s="42"/>
    </row>
    <row r="243" spans="1:103" ht="13.5">
      <c r="A243" s="42" t="s">
        <v>1051</v>
      </c>
      <c r="B243" s="28">
        <v>-35.99</v>
      </c>
      <c r="C243" s="28">
        <v>-70.87</v>
      </c>
      <c r="D243" s="42">
        <v>0</v>
      </c>
      <c r="E243" s="42">
        <v>0.01</v>
      </c>
      <c r="F243" s="42" t="s">
        <v>1054</v>
      </c>
      <c r="G243" s="42">
        <v>57.7</v>
      </c>
      <c r="H243" s="42">
        <v>0.97</v>
      </c>
      <c r="I243" s="42">
        <v>17.63</v>
      </c>
      <c r="J243" s="42"/>
      <c r="K243" s="19">
        <v>6.81</v>
      </c>
      <c r="L243" s="42"/>
      <c r="M243" s="42">
        <v>0.12</v>
      </c>
      <c r="N243" s="42">
        <v>3.56</v>
      </c>
      <c r="O243" s="42">
        <v>6.56</v>
      </c>
      <c r="P243" s="42">
        <v>3.91</v>
      </c>
      <c r="Q243" s="42">
        <v>1.71</v>
      </c>
      <c r="R243" s="42">
        <v>0.26</v>
      </c>
      <c r="S243" s="42"/>
      <c r="T243" s="42"/>
      <c r="U243" s="19">
        <v>99.23</v>
      </c>
      <c r="V243" s="42">
        <v>46</v>
      </c>
      <c r="W243" s="42">
        <v>409</v>
      </c>
      <c r="X243" s="42">
        <v>4</v>
      </c>
      <c r="Y243" s="42">
        <v>570</v>
      </c>
      <c r="Z243" s="42">
        <v>128</v>
      </c>
      <c r="AA243" s="42">
        <v>17.71</v>
      </c>
      <c r="AB243" s="42">
        <v>37.5</v>
      </c>
      <c r="AC243" s="42"/>
      <c r="AD243" s="42">
        <v>21</v>
      </c>
      <c r="AE243" s="42">
        <v>4.32</v>
      </c>
      <c r="AF243" s="42">
        <v>1.22</v>
      </c>
      <c r="AG243" s="42"/>
      <c r="AH243" s="42">
        <v>0.49</v>
      </c>
      <c r="AI243" s="42"/>
      <c r="AJ243" s="42"/>
      <c r="AK243" s="42"/>
      <c r="AL243" s="42"/>
      <c r="AM243" s="42">
        <v>1.42</v>
      </c>
      <c r="AN243" s="42">
        <v>0.226</v>
      </c>
      <c r="AO243" s="42">
        <v>18</v>
      </c>
      <c r="AP243" s="42">
        <v>15.28</v>
      </c>
      <c r="AQ243" s="42">
        <v>33</v>
      </c>
      <c r="AR243" s="42">
        <v>52</v>
      </c>
      <c r="AS243" s="42">
        <v>45</v>
      </c>
      <c r="AT243" s="42"/>
      <c r="AU243" s="42"/>
      <c r="AV243" s="42"/>
      <c r="AW243" s="42"/>
      <c r="AX243" s="42">
        <v>2.21</v>
      </c>
      <c r="AY243" s="42">
        <v>4.46</v>
      </c>
      <c r="AZ243" s="42">
        <v>1.01</v>
      </c>
      <c r="BA243" s="42">
        <v>0.335</v>
      </c>
      <c r="BB243" s="42">
        <v>3.91</v>
      </c>
      <c r="BC243" s="137">
        <v>31.66666666666667</v>
      </c>
      <c r="BD243" s="137">
        <v>4.453125</v>
      </c>
      <c r="BE243" s="137">
        <v>3.1953125</v>
      </c>
      <c r="BF243" s="138">
        <v>0.03125</v>
      </c>
      <c r="BG243" s="42">
        <v>0.222222222222222</v>
      </c>
      <c r="BH243" s="42">
        <v>0.03484375</v>
      </c>
      <c r="BI243" s="137"/>
      <c r="BJ243" s="42"/>
      <c r="BK243" s="137">
        <v>2.0507377883342577</v>
      </c>
      <c r="BL243" s="139">
        <v>1.146366410744221</v>
      </c>
      <c r="BM243" s="139">
        <v>18.175257731958762</v>
      </c>
      <c r="BN243" s="137">
        <v>1.9129213483146068</v>
      </c>
      <c r="BO243" s="137">
        <v>53.80740922651385</v>
      </c>
      <c r="BP243" s="42"/>
      <c r="BQ243" s="42"/>
      <c r="BR243" s="42"/>
      <c r="BS243" s="42"/>
      <c r="BT243" s="42"/>
      <c r="BU243" s="42"/>
      <c r="BV243" s="137"/>
      <c r="BW243" s="140">
        <v>7.0840000000000005</v>
      </c>
      <c r="BX243" s="140">
        <v>5</v>
      </c>
      <c r="BY243" s="141"/>
      <c r="BZ243" s="140">
        <v>2.837837837837838</v>
      </c>
      <c r="CA243" s="140">
        <v>1.6425855513307994</v>
      </c>
      <c r="CB243" s="140">
        <v>1.1960784313725494</v>
      </c>
      <c r="CC243" s="141"/>
      <c r="CD243" s="140">
        <v>0.731343283582089</v>
      </c>
      <c r="CE243" s="141"/>
      <c r="CF243" s="141"/>
      <c r="CG243" s="141"/>
      <c r="CH243" s="141"/>
      <c r="CI243" s="140">
        <v>0.465573770491803</v>
      </c>
      <c r="CJ243" s="140">
        <v>0.496703296703297</v>
      </c>
      <c r="CK243" s="140">
        <v>0.642857142857143</v>
      </c>
      <c r="CL243" s="140">
        <v>0.954769724404802</v>
      </c>
      <c r="CM243" s="140">
        <v>2.0507377883342577</v>
      </c>
      <c r="CN243" s="42"/>
      <c r="CO243" s="42"/>
      <c r="CQ243" s="42"/>
      <c r="CR243" s="42"/>
      <c r="CS243" s="42"/>
      <c r="CT243" s="42"/>
      <c r="CU243" s="42"/>
      <c r="CV243" s="42"/>
      <c r="CW243" s="42"/>
      <c r="CX243" s="42"/>
      <c r="CY243" s="42"/>
    </row>
    <row r="244" spans="1:103" ht="13.5">
      <c r="A244" s="42" t="s">
        <v>1051</v>
      </c>
      <c r="B244" s="28">
        <v>-35.99</v>
      </c>
      <c r="C244" s="28">
        <v>-70.87</v>
      </c>
      <c r="D244" s="42">
        <v>0</v>
      </c>
      <c r="E244" s="42">
        <v>0.01</v>
      </c>
      <c r="F244" s="42" t="s">
        <v>1055</v>
      </c>
      <c r="G244" s="42">
        <v>62.9</v>
      </c>
      <c r="H244" s="42">
        <v>1.05</v>
      </c>
      <c r="I244" s="42">
        <v>16.31</v>
      </c>
      <c r="J244" s="42"/>
      <c r="K244" s="19">
        <v>5.34</v>
      </c>
      <c r="L244" s="42"/>
      <c r="M244" s="42">
        <v>0.12</v>
      </c>
      <c r="N244" s="42">
        <v>1.45</v>
      </c>
      <c r="O244" s="42">
        <v>3.98</v>
      </c>
      <c r="P244" s="42">
        <v>4.66</v>
      </c>
      <c r="Q244" s="42">
        <v>3.1</v>
      </c>
      <c r="R244" s="42">
        <v>0.37</v>
      </c>
      <c r="S244" s="42"/>
      <c r="T244" s="42"/>
      <c r="U244" s="19">
        <v>99.28</v>
      </c>
      <c r="V244" s="42">
        <v>92</v>
      </c>
      <c r="W244" s="42">
        <v>558</v>
      </c>
      <c r="X244" s="42">
        <v>8</v>
      </c>
      <c r="Y244" s="42">
        <v>358</v>
      </c>
      <c r="Z244" s="42">
        <v>313</v>
      </c>
      <c r="AA244" s="42">
        <v>32.2</v>
      </c>
      <c r="AB244" s="42">
        <v>71.4</v>
      </c>
      <c r="AC244" s="42"/>
      <c r="AD244" s="42">
        <v>36</v>
      </c>
      <c r="AE244" s="42">
        <v>7.52</v>
      </c>
      <c r="AF244" s="42">
        <v>1.62</v>
      </c>
      <c r="AG244" s="42"/>
      <c r="AH244" s="42">
        <v>1.02</v>
      </c>
      <c r="AI244" s="42"/>
      <c r="AJ244" s="42"/>
      <c r="AK244" s="42"/>
      <c r="AL244" s="42"/>
      <c r="AM244" s="42">
        <v>3.6</v>
      </c>
      <c r="AN244" s="42">
        <v>0.523</v>
      </c>
      <c r="AO244" s="42">
        <v>40</v>
      </c>
      <c r="AP244" s="42">
        <v>13.06</v>
      </c>
      <c r="AQ244" s="42">
        <v>13</v>
      </c>
      <c r="AR244" s="42">
        <v>22</v>
      </c>
      <c r="AS244" s="42">
        <v>46</v>
      </c>
      <c r="AT244" s="42"/>
      <c r="AU244" s="42"/>
      <c r="AV244" s="42"/>
      <c r="AW244" s="42"/>
      <c r="AX244" s="42">
        <v>5.66</v>
      </c>
      <c r="AY244" s="42">
        <v>9.7</v>
      </c>
      <c r="AZ244" s="42">
        <v>2.83</v>
      </c>
      <c r="BA244" s="42">
        <v>0.69</v>
      </c>
      <c r="BB244" s="42">
        <v>9.12</v>
      </c>
      <c r="BC244" s="137">
        <v>8.95</v>
      </c>
      <c r="BD244" s="137">
        <v>1.143769968051118</v>
      </c>
      <c r="BE244" s="137">
        <v>1.782747603833866</v>
      </c>
      <c r="BF244" s="138">
        <v>0.0255591054313099</v>
      </c>
      <c r="BG244" s="42">
        <v>0.2</v>
      </c>
      <c r="BH244" s="42">
        <v>0.0309904153354633</v>
      </c>
      <c r="BI244" s="137"/>
      <c r="BJ244" s="42"/>
      <c r="BK244" s="137">
        <v>0.591491607564503</v>
      </c>
      <c r="BL244" s="139">
        <v>1.1194340542099688</v>
      </c>
      <c r="BM244" s="139">
        <v>15.53333333333333</v>
      </c>
      <c r="BN244" s="137">
        <v>3.6827586206896545</v>
      </c>
      <c r="BO244" s="137">
        <v>37.696772302018836</v>
      </c>
      <c r="BP244" s="42"/>
      <c r="BQ244" s="42"/>
      <c r="BR244" s="42"/>
      <c r="BS244" s="42"/>
      <c r="BT244" s="42"/>
      <c r="BU244" s="42"/>
      <c r="BV244" s="137"/>
      <c r="BW244" s="140">
        <v>12.88</v>
      </c>
      <c r="BX244" s="140">
        <v>9.52</v>
      </c>
      <c r="BY244" s="141"/>
      <c r="BZ244" s="140">
        <v>4.864864864864865</v>
      </c>
      <c r="CA244" s="140">
        <v>2.8593155893536117</v>
      </c>
      <c r="CB244" s="140">
        <v>1.588235294117647</v>
      </c>
      <c r="CC244" s="141"/>
      <c r="CD244" s="140">
        <v>1.522388059701492</v>
      </c>
      <c r="CE244" s="141"/>
      <c r="CF244" s="141"/>
      <c r="CG244" s="141"/>
      <c r="CH244" s="140"/>
      <c r="CI244" s="140">
        <v>1.1803278688524592</v>
      </c>
      <c r="CJ244" s="140">
        <v>1.1494505494505494</v>
      </c>
      <c r="CK244" s="140">
        <v>1.428571428571429</v>
      </c>
      <c r="CL244" s="140">
        <v>0.698154028600725</v>
      </c>
      <c r="CM244" s="140">
        <v>0.591491607564503</v>
      </c>
      <c r="CN244" s="42"/>
      <c r="CO244" s="42"/>
      <c r="CQ244" s="42"/>
      <c r="CR244" s="42"/>
      <c r="CS244" s="42"/>
      <c r="CT244" s="42"/>
      <c r="CU244" s="42"/>
      <c r="CV244" s="42"/>
      <c r="CW244" s="42"/>
      <c r="CX244" s="42"/>
      <c r="CY244" s="42"/>
    </row>
  </sheetData>
  <sheetProtection/>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CO57"/>
  <sheetViews>
    <sheetView zoomScalePageLayoutView="0" workbookViewId="0" topLeftCell="BF1">
      <selection activeCell="BW1" sqref="BW1"/>
    </sheetView>
  </sheetViews>
  <sheetFormatPr defaultColWidth="11.00390625" defaultRowHeight="12.75"/>
  <cols>
    <col min="63" max="63" width="12.50390625" style="0" customWidth="1"/>
  </cols>
  <sheetData>
    <row r="1" spans="1:75" ht="12.75">
      <c r="A1" s="99" t="s">
        <v>364</v>
      </c>
      <c r="BW1" s="99" t="s">
        <v>1130</v>
      </c>
    </row>
    <row r="2" spans="1:91" s="144" customFormat="1" ht="13.5" customHeight="1">
      <c r="A2" s="144" t="s">
        <v>231</v>
      </c>
      <c r="B2" s="145" t="s">
        <v>232</v>
      </c>
      <c r="C2" s="145" t="s">
        <v>233</v>
      </c>
      <c r="D2" s="146" t="s">
        <v>234</v>
      </c>
      <c r="E2" s="146" t="s">
        <v>235</v>
      </c>
      <c r="F2" s="147" t="s">
        <v>1056</v>
      </c>
      <c r="G2" s="148" t="s">
        <v>237</v>
      </c>
      <c r="H2" s="148" t="s">
        <v>238</v>
      </c>
      <c r="I2" s="148" t="s">
        <v>239</v>
      </c>
      <c r="J2" s="148" t="s">
        <v>240</v>
      </c>
      <c r="K2" s="148" t="s">
        <v>241</v>
      </c>
      <c r="L2" s="148" t="s">
        <v>242</v>
      </c>
      <c r="M2" s="148" t="s">
        <v>243</v>
      </c>
      <c r="N2" s="148" t="s">
        <v>244</v>
      </c>
      <c r="O2" s="148" t="s">
        <v>245</v>
      </c>
      <c r="P2" s="148" t="s">
        <v>246</v>
      </c>
      <c r="Q2" s="148" t="s">
        <v>247</v>
      </c>
      <c r="R2" s="148" t="s">
        <v>248</v>
      </c>
      <c r="S2" s="148" t="s">
        <v>249</v>
      </c>
      <c r="T2" s="148" t="s">
        <v>250</v>
      </c>
      <c r="U2" s="148" t="s">
        <v>251</v>
      </c>
      <c r="V2" s="148" t="s">
        <v>252</v>
      </c>
      <c r="W2" s="148" t="s">
        <v>1057</v>
      </c>
      <c r="X2" s="148" t="s">
        <v>254</v>
      </c>
      <c r="Y2" s="148" t="s">
        <v>255</v>
      </c>
      <c r="Z2" s="148" t="s">
        <v>256</v>
      </c>
      <c r="AA2" s="148" t="s">
        <v>257</v>
      </c>
      <c r="AB2" s="148" t="s">
        <v>258</v>
      </c>
      <c r="AC2" s="148" t="s">
        <v>259</v>
      </c>
      <c r="AD2" s="148" t="s">
        <v>260</v>
      </c>
      <c r="AE2" s="148" t="s">
        <v>301</v>
      </c>
      <c r="AF2" s="148" t="s">
        <v>302</v>
      </c>
      <c r="AG2" s="148" t="s">
        <v>303</v>
      </c>
      <c r="AH2" s="148" t="s">
        <v>304</v>
      </c>
      <c r="AI2" s="148" t="s">
        <v>305</v>
      </c>
      <c r="AJ2" s="148" t="s">
        <v>306</v>
      </c>
      <c r="AK2" s="148" t="s">
        <v>307</v>
      </c>
      <c r="AL2" s="148" t="s">
        <v>308</v>
      </c>
      <c r="AM2" s="148" t="s">
        <v>309</v>
      </c>
      <c r="AN2" s="148" t="s">
        <v>310</v>
      </c>
      <c r="AO2" s="148" t="s">
        <v>311</v>
      </c>
      <c r="AP2" s="148" t="s">
        <v>312</v>
      </c>
      <c r="AQ2" s="148" t="s">
        <v>313</v>
      </c>
      <c r="AR2" s="148" t="s">
        <v>314</v>
      </c>
      <c r="AS2" s="148" t="s">
        <v>315</v>
      </c>
      <c r="AT2" s="148" t="s">
        <v>316</v>
      </c>
      <c r="AU2" s="148" t="s">
        <v>317</v>
      </c>
      <c r="AV2" s="148" t="s">
        <v>318</v>
      </c>
      <c r="AW2" s="148" t="s">
        <v>319</v>
      </c>
      <c r="AX2" s="148" t="s">
        <v>320</v>
      </c>
      <c r="AY2" s="148" t="s">
        <v>321</v>
      </c>
      <c r="AZ2" s="148" t="s">
        <v>322</v>
      </c>
      <c r="BA2" s="148" t="s">
        <v>323</v>
      </c>
      <c r="BB2" s="148" t="s">
        <v>324</v>
      </c>
      <c r="BC2" s="148" t="s">
        <v>325</v>
      </c>
      <c r="BD2" s="148" t="s">
        <v>326</v>
      </c>
      <c r="BE2" s="148" t="s">
        <v>327</v>
      </c>
      <c r="BF2" s="148" t="s">
        <v>328</v>
      </c>
      <c r="BG2" s="148" t="s">
        <v>329</v>
      </c>
      <c r="BH2" s="148" t="s">
        <v>330</v>
      </c>
      <c r="BI2" s="148" t="s">
        <v>331</v>
      </c>
      <c r="BJ2" s="148" t="s">
        <v>332</v>
      </c>
      <c r="BK2" s="149" t="s">
        <v>333</v>
      </c>
      <c r="BL2" s="148" t="s">
        <v>1058</v>
      </c>
      <c r="BM2" s="148" t="s">
        <v>335</v>
      </c>
      <c r="BN2" s="148" t="s">
        <v>336</v>
      </c>
      <c r="BO2" s="148" t="s">
        <v>337</v>
      </c>
      <c r="BP2" s="150" t="s">
        <v>338</v>
      </c>
      <c r="BQ2" s="150" t="s">
        <v>339</v>
      </c>
      <c r="BR2" s="146" t="s">
        <v>1059</v>
      </c>
      <c r="BS2" s="151" t="s">
        <v>341</v>
      </c>
      <c r="BT2" s="151" t="s">
        <v>342</v>
      </c>
      <c r="BU2" s="151" t="s">
        <v>261</v>
      </c>
      <c r="BV2" s="146"/>
      <c r="BW2" s="146" t="s">
        <v>262</v>
      </c>
      <c r="BX2" s="146" t="s">
        <v>263</v>
      </c>
      <c r="BY2" s="146" t="s">
        <v>264</v>
      </c>
      <c r="BZ2" s="146" t="s">
        <v>265</v>
      </c>
      <c r="CA2" s="146" t="s">
        <v>266</v>
      </c>
      <c r="CB2" s="146" t="s">
        <v>267</v>
      </c>
      <c r="CC2" s="146" t="s">
        <v>268</v>
      </c>
      <c r="CD2" s="146" t="s">
        <v>269</v>
      </c>
      <c r="CE2" s="146" t="s">
        <v>270</v>
      </c>
      <c r="CF2" s="146" t="s">
        <v>271</v>
      </c>
      <c r="CG2" s="146" t="s">
        <v>272</v>
      </c>
      <c r="CH2" s="146" t="s">
        <v>273</v>
      </c>
      <c r="CI2" s="146" t="s">
        <v>274</v>
      </c>
      <c r="CJ2" s="146" t="s">
        <v>275</v>
      </c>
      <c r="CK2" s="146" t="s">
        <v>276</v>
      </c>
      <c r="CL2" s="146" t="s">
        <v>277</v>
      </c>
      <c r="CM2" s="146" t="s">
        <v>333</v>
      </c>
    </row>
    <row r="3" spans="1:91" s="163" customFormat="1" ht="14.25" customHeight="1">
      <c r="A3" s="152" t="s">
        <v>1060</v>
      </c>
      <c r="B3" s="153">
        <v>-34.2485</v>
      </c>
      <c r="C3" s="154">
        <v>-70.733</v>
      </c>
      <c r="D3" s="155">
        <v>6.91</v>
      </c>
      <c r="E3" s="155">
        <v>7.19</v>
      </c>
      <c r="F3" s="152" t="s">
        <v>1061</v>
      </c>
      <c r="G3" s="156">
        <v>62.05</v>
      </c>
      <c r="H3" s="156">
        <v>0.57</v>
      </c>
      <c r="I3" s="156">
        <v>18.38</v>
      </c>
      <c r="J3" s="156">
        <v>1.71</v>
      </c>
      <c r="K3" s="157">
        <v>3.2586787726988105</v>
      </c>
      <c r="L3" s="156">
        <v>1.72</v>
      </c>
      <c r="M3" s="156">
        <v>0.07</v>
      </c>
      <c r="N3" s="156">
        <v>1.58</v>
      </c>
      <c r="O3" s="156">
        <v>4.41</v>
      </c>
      <c r="P3" s="156">
        <v>5.98</v>
      </c>
      <c r="Q3" s="156">
        <v>1.47</v>
      </c>
      <c r="R3" s="156">
        <v>0.19</v>
      </c>
      <c r="S3" s="156">
        <v>1.5</v>
      </c>
      <c r="T3" s="156"/>
      <c r="U3" s="156">
        <v>99.73</v>
      </c>
      <c r="V3" s="156">
        <v>60</v>
      </c>
      <c r="W3" s="156">
        <v>501</v>
      </c>
      <c r="X3" s="156"/>
      <c r="Y3" s="156">
        <v>946</v>
      </c>
      <c r="Z3" s="156">
        <v>104</v>
      </c>
      <c r="AA3" s="156">
        <v>16.4</v>
      </c>
      <c r="AB3" s="156">
        <v>33.3</v>
      </c>
      <c r="AC3" s="156">
        <v>4.32</v>
      </c>
      <c r="AD3" s="156">
        <v>16.2</v>
      </c>
      <c r="AE3" s="156">
        <v>2.9</v>
      </c>
      <c r="AF3" s="156">
        <v>0.88</v>
      </c>
      <c r="AG3" s="156">
        <v>1.9</v>
      </c>
      <c r="AH3" s="156">
        <v>0.2</v>
      </c>
      <c r="AI3" s="156">
        <v>1</v>
      </c>
      <c r="AJ3" s="156">
        <v>0.2</v>
      </c>
      <c r="AK3" s="156">
        <v>0.5</v>
      </c>
      <c r="AL3" s="156">
        <v>0.07</v>
      </c>
      <c r="AM3" s="156">
        <v>0.4</v>
      </c>
      <c r="AN3" s="156">
        <v>0.06</v>
      </c>
      <c r="AO3" s="156">
        <v>6</v>
      </c>
      <c r="AP3" s="156">
        <v>6</v>
      </c>
      <c r="AQ3" s="156" t="s">
        <v>1062</v>
      </c>
      <c r="AR3" s="156">
        <v>50</v>
      </c>
      <c r="AS3" s="156"/>
      <c r="AT3" s="156"/>
      <c r="AU3" s="156">
        <v>250</v>
      </c>
      <c r="AV3" s="156"/>
      <c r="AW3" s="156"/>
      <c r="AX3" s="156">
        <v>7.4</v>
      </c>
      <c r="AY3" s="156">
        <v>1.7</v>
      </c>
      <c r="AZ3" s="156"/>
      <c r="BA3" s="156"/>
      <c r="BB3" s="157">
        <v>2.7</v>
      </c>
      <c r="BC3" s="157">
        <f>Y3/AO3</f>
        <v>157.66666666666666</v>
      </c>
      <c r="BD3" s="157">
        <f>Y3/Z3</f>
        <v>9.096153846153847</v>
      </c>
      <c r="BE3" s="157">
        <f>W3/Z3</f>
        <v>4.8173076923076925</v>
      </c>
      <c r="BF3" s="157"/>
      <c r="BG3" s="157"/>
      <c r="BH3" s="157">
        <f>AY3/Z3</f>
        <v>0.016346153846153847</v>
      </c>
      <c r="BI3" s="157"/>
      <c r="BJ3" s="157"/>
      <c r="BK3" s="158">
        <v>8.718631707144482</v>
      </c>
      <c r="BL3" s="157">
        <f aca="true" t="shared" si="0" ref="BL3:BL45">((O3/56.079)+(P3/61.979)+(Q3/94.196))/(I3/101.961)</f>
        <v>1.0580484872147662</v>
      </c>
      <c r="BM3" s="157">
        <f aca="true" t="shared" si="1" ref="BM3:BM45">I3/H3</f>
        <v>32.24561403508772</v>
      </c>
      <c r="BN3" s="157">
        <f aca="true" t="shared" si="2" ref="BN3:BN45">K3/N3</f>
        <v>2.062454919429627</v>
      </c>
      <c r="BO3" s="157">
        <f aca="true" t="shared" si="3" ref="BO3:BO45">100*(N3/40.31)/(N3/40.31+0.8*K3/71.85)</f>
        <v>51.929731126608075</v>
      </c>
      <c r="BP3" s="159">
        <v>0.70404</v>
      </c>
      <c r="BQ3" s="159" t="s">
        <v>1063</v>
      </c>
      <c r="BR3" s="160">
        <v>2.5</v>
      </c>
      <c r="BS3" s="161"/>
      <c r="BT3" s="161"/>
      <c r="BU3" s="161"/>
      <c r="BV3" s="162"/>
      <c r="BW3" s="162">
        <f>AA3/2.5</f>
        <v>6.56</v>
      </c>
      <c r="BX3" s="162">
        <f>AB3/7.5</f>
        <v>4.4399999999999995</v>
      </c>
      <c r="BY3" s="162"/>
      <c r="BZ3" s="162">
        <f>AD3/7.4</f>
        <v>2.189189189189189</v>
      </c>
      <c r="CA3" s="162">
        <f>AE3/2.63</f>
        <v>1.102661596958175</v>
      </c>
      <c r="CB3" s="162">
        <f>AF3/1.02</f>
        <v>0.8627450980392157</v>
      </c>
      <c r="CC3" s="162"/>
      <c r="CD3" s="162">
        <f>AH3/0.67</f>
        <v>0.29850746268656714</v>
      </c>
      <c r="CE3" s="162"/>
      <c r="CF3" s="162"/>
      <c r="CG3" s="162"/>
      <c r="CH3" s="162"/>
      <c r="CI3" s="162">
        <f>AM3/3.05</f>
        <v>0.13114754098360656</v>
      </c>
      <c r="CJ3" s="162">
        <f>AN3/0.455</f>
        <v>0.13186813186813187</v>
      </c>
      <c r="CK3" s="162"/>
      <c r="CL3" s="11">
        <f>CB3/10^(((17/18)*LOG(CA3))-((1/6)*LOG(BZ3))+((2/9)*LOG(CD3)))</f>
        <v>1.172704684460402</v>
      </c>
      <c r="CM3" s="11">
        <f aca="true" t="shared" si="4" ref="CM3:CM13">CL3/CI3</f>
        <v>8.941873219010565</v>
      </c>
    </row>
    <row r="4" spans="1:91" s="163" customFormat="1" ht="14.25" customHeight="1">
      <c r="A4" s="152" t="s">
        <v>1060</v>
      </c>
      <c r="B4" s="153">
        <v>-34.6232</v>
      </c>
      <c r="C4" s="154">
        <v>-70.376</v>
      </c>
      <c r="D4" s="155">
        <v>6.91</v>
      </c>
      <c r="E4" s="155">
        <v>7.19</v>
      </c>
      <c r="F4" s="152" t="s">
        <v>1064</v>
      </c>
      <c r="G4" s="156">
        <v>63.7</v>
      </c>
      <c r="H4" s="156">
        <v>0.39</v>
      </c>
      <c r="I4" s="156">
        <v>17.1</v>
      </c>
      <c r="J4" s="156">
        <v>1.9</v>
      </c>
      <c r="K4" s="157">
        <v>4.109643080776456</v>
      </c>
      <c r="L4" s="156">
        <v>2.4</v>
      </c>
      <c r="M4" s="156">
        <v>0.08</v>
      </c>
      <c r="N4" s="156">
        <v>1.5</v>
      </c>
      <c r="O4" s="156">
        <v>3.9</v>
      </c>
      <c r="P4" s="156">
        <v>4.93</v>
      </c>
      <c r="Q4" s="156">
        <v>2.2</v>
      </c>
      <c r="R4" s="156">
        <v>0.21</v>
      </c>
      <c r="S4" s="156">
        <v>1.8</v>
      </c>
      <c r="T4" s="156"/>
      <c r="U4" s="156">
        <v>100.17</v>
      </c>
      <c r="V4" s="156">
        <v>96</v>
      </c>
      <c r="W4" s="156">
        <v>528</v>
      </c>
      <c r="X4" s="156"/>
      <c r="Y4" s="156">
        <v>699</v>
      </c>
      <c r="Z4" s="156">
        <v>94</v>
      </c>
      <c r="AA4" s="156">
        <v>14.4</v>
      </c>
      <c r="AB4" s="156">
        <v>34.7</v>
      </c>
      <c r="AC4" s="156">
        <v>3.97</v>
      </c>
      <c r="AD4" s="156">
        <v>19.2</v>
      </c>
      <c r="AE4" s="156">
        <v>3.39</v>
      </c>
      <c r="AF4" s="156">
        <v>0.88</v>
      </c>
      <c r="AG4" s="156">
        <v>2.9</v>
      </c>
      <c r="AH4" s="156">
        <v>0.29</v>
      </c>
      <c r="AI4" s="156">
        <v>1.8</v>
      </c>
      <c r="AJ4" s="156">
        <v>0.3</v>
      </c>
      <c r="AK4" s="156">
        <v>0.9</v>
      </c>
      <c r="AL4" s="156">
        <v>0.12</v>
      </c>
      <c r="AM4" s="156">
        <v>0.92</v>
      </c>
      <c r="AN4" s="156">
        <v>0.11</v>
      </c>
      <c r="AO4" s="156">
        <v>11</v>
      </c>
      <c r="AP4" s="156">
        <v>6</v>
      </c>
      <c r="AQ4" s="156" t="s">
        <v>1062</v>
      </c>
      <c r="AR4" s="156">
        <v>24</v>
      </c>
      <c r="AS4" s="156"/>
      <c r="AT4" s="156"/>
      <c r="AU4" s="156">
        <v>480</v>
      </c>
      <c r="AV4" s="156"/>
      <c r="AW4" s="156"/>
      <c r="AX4" s="156">
        <v>6.1</v>
      </c>
      <c r="AY4" s="156">
        <v>4.3</v>
      </c>
      <c r="AZ4" s="156"/>
      <c r="BA4" s="156"/>
      <c r="BB4" s="157">
        <v>3.2</v>
      </c>
      <c r="BC4" s="157">
        <f>Y4/AO4</f>
        <v>63.54545454545455</v>
      </c>
      <c r="BD4" s="157">
        <f>Y4/Z4</f>
        <v>7.4361702127659575</v>
      </c>
      <c r="BE4" s="157">
        <f>W4/Z4</f>
        <v>5.617021276595745</v>
      </c>
      <c r="BF4" s="157"/>
      <c r="BG4" s="157"/>
      <c r="BH4" s="157">
        <f>AY4/Z4</f>
        <v>0.045744680851063826</v>
      </c>
      <c r="BI4" s="157"/>
      <c r="BJ4" s="157"/>
      <c r="BK4" s="158">
        <v>2.837902351796719</v>
      </c>
      <c r="BL4" s="157">
        <f t="shared" si="0"/>
        <v>1.0282163247488258</v>
      </c>
      <c r="BM4" s="157">
        <f t="shared" si="1"/>
        <v>43.84615384615385</v>
      </c>
      <c r="BN4" s="157">
        <f t="shared" si="2"/>
        <v>2.7397620538509706</v>
      </c>
      <c r="BO4" s="157">
        <f t="shared" si="3"/>
        <v>44.849670259359854</v>
      </c>
      <c r="BP4" s="159">
        <v>0.70386</v>
      </c>
      <c r="BQ4" s="159" t="s">
        <v>1065</v>
      </c>
      <c r="BR4" s="160">
        <v>2.7</v>
      </c>
      <c r="BS4" s="161"/>
      <c r="BT4" s="161"/>
      <c r="BU4" s="161"/>
      <c r="BV4" s="162"/>
      <c r="BW4" s="162">
        <f>AA4/2.5</f>
        <v>5.76</v>
      </c>
      <c r="BX4" s="162">
        <f>AB4/7.5</f>
        <v>4.626666666666667</v>
      </c>
      <c r="BY4" s="162"/>
      <c r="BZ4" s="162">
        <f>AD4/7.4</f>
        <v>2.5945945945945943</v>
      </c>
      <c r="CA4" s="162">
        <f>AE4/2.63</f>
        <v>1.2889733840304183</v>
      </c>
      <c r="CB4" s="162">
        <f>AF4/1.02</f>
        <v>0.8627450980392157</v>
      </c>
      <c r="CC4" s="162"/>
      <c r="CD4" s="162">
        <f>AH4/0.67</f>
        <v>0.4328358208955223</v>
      </c>
      <c r="CE4" s="162"/>
      <c r="CF4" s="162"/>
      <c r="CG4" s="162"/>
      <c r="CH4" s="162"/>
      <c r="CI4" s="162">
        <f>AM4/3.05</f>
        <v>0.3016393442622951</v>
      </c>
      <c r="CJ4" s="162">
        <f>AN4/0.455</f>
        <v>0.24175824175824176</v>
      </c>
      <c r="CK4" s="162"/>
      <c r="CL4" s="11">
        <f>CB4/10^(((17/18)*LOG(CA4))-((1/6)*LOG(BZ4))+((2/9)*LOG(CD4)))</f>
        <v>0.9584994480143793</v>
      </c>
      <c r="CM4" s="11">
        <f t="shared" si="4"/>
        <v>3.1776340396128875</v>
      </c>
    </row>
    <row r="5" spans="1:91" s="163" customFormat="1" ht="14.25" customHeight="1">
      <c r="A5" s="163" t="s">
        <v>1066</v>
      </c>
      <c r="B5" s="153">
        <v>-34.0105</v>
      </c>
      <c r="C5" s="153">
        <v>-70.01883333333333</v>
      </c>
      <c r="D5" s="155">
        <v>6.5</v>
      </c>
      <c r="E5" s="162">
        <v>6.7</v>
      </c>
      <c r="F5" s="152" t="s">
        <v>1067</v>
      </c>
      <c r="G5" s="156">
        <v>62.83</v>
      </c>
      <c r="H5" s="156">
        <v>0.69</v>
      </c>
      <c r="I5" s="156">
        <v>17.07</v>
      </c>
      <c r="J5" s="157"/>
      <c r="K5" s="156">
        <v>4.13</v>
      </c>
      <c r="L5" s="157"/>
      <c r="M5" s="156">
        <v>0.11</v>
      </c>
      <c r="N5" s="156">
        <v>2.9</v>
      </c>
      <c r="O5" s="156">
        <v>5.97</v>
      </c>
      <c r="P5" s="156">
        <v>4.6</v>
      </c>
      <c r="Q5" s="156">
        <v>1.45</v>
      </c>
      <c r="R5" s="156">
        <v>0.25</v>
      </c>
      <c r="S5" s="157"/>
      <c r="T5" s="156"/>
      <c r="U5" s="156">
        <v>100</v>
      </c>
      <c r="V5" s="156"/>
      <c r="W5" s="156">
        <v>601</v>
      </c>
      <c r="X5" s="156"/>
      <c r="Y5" s="156">
        <v>682</v>
      </c>
      <c r="Z5" s="156"/>
      <c r="AA5" s="156">
        <v>17.8</v>
      </c>
      <c r="AB5" s="156">
        <v>37.9</v>
      </c>
      <c r="AC5" s="156"/>
      <c r="AD5" s="156">
        <v>18.1</v>
      </c>
      <c r="AE5" s="156">
        <v>3.54</v>
      </c>
      <c r="AF5" s="156">
        <v>0.861</v>
      </c>
      <c r="AG5" s="156"/>
      <c r="AH5" s="156">
        <v>0.404</v>
      </c>
      <c r="AI5" s="156"/>
      <c r="AJ5" s="156"/>
      <c r="AK5" s="156"/>
      <c r="AL5" s="156"/>
      <c r="AM5" s="156">
        <v>1.08</v>
      </c>
      <c r="AN5" s="156">
        <v>0.156</v>
      </c>
      <c r="AO5" s="156"/>
      <c r="AP5" s="156">
        <v>10</v>
      </c>
      <c r="AQ5" s="156">
        <v>17</v>
      </c>
      <c r="AR5" s="156">
        <v>38</v>
      </c>
      <c r="AS5" s="156">
        <v>11</v>
      </c>
      <c r="AT5" s="156"/>
      <c r="AU5" s="156"/>
      <c r="AV5" s="156"/>
      <c r="AW5" s="156"/>
      <c r="AX5" s="156">
        <v>0.6</v>
      </c>
      <c r="AY5" s="156">
        <v>3.8</v>
      </c>
      <c r="AZ5" s="156">
        <v>0.9</v>
      </c>
      <c r="BA5" s="156">
        <v>0.4</v>
      </c>
      <c r="BB5" s="157">
        <v>3.9</v>
      </c>
      <c r="BC5" s="157"/>
      <c r="BD5" s="157"/>
      <c r="BE5" s="157"/>
      <c r="BF5" s="157"/>
      <c r="BG5" s="157"/>
      <c r="BH5" s="157"/>
      <c r="BI5" s="157"/>
      <c r="BJ5" s="157"/>
      <c r="BK5" s="158">
        <v>2.3386367108490247</v>
      </c>
      <c r="BL5" s="157">
        <f t="shared" si="0"/>
        <v>1.1711423502354925</v>
      </c>
      <c r="BM5" s="157">
        <f t="shared" si="1"/>
        <v>24.73913043478261</v>
      </c>
      <c r="BN5" s="157">
        <f t="shared" si="2"/>
        <v>1.4241379310344828</v>
      </c>
      <c r="BO5" s="157">
        <f t="shared" si="3"/>
        <v>61.00584501373798</v>
      </c>
      <c r="BP5" s="159"/>
      <c r="BQ5" s="159"/>
      <c r="BR5" s="164"/>
      <c r="BS5" s="161"/>
      <c r="BT5" s="161"/>
      <c r="BU5" s="161"/>
      <c r="BV5" s="162"/>
      <c r="BW5" s="162">
        <f>AA5/2.5</f>
        <v>7.12</v>
      </c>
      <c r="BX5" s="162">
        <f>AB5/7.5</f>
        <v>5.053333333333333</v>
      </c>
      <c r="BY5" s="162"/>
      <c r="BZ5" s="162">
        <f>AD5/7.4</f>
        <v>2.445945945945946</v>
      </c>
      <c r="CA5" s="162">
        <f>AE5/2.63</f>
        <v>1.3460076045627376</v>
      </c>
      <c r="CB5" s="162">
        <f>AF5/1.02</f>
        <v>0.8441176470588235</v>
      </c>
      <c r="CC5" s="162"/>
      <c r="CD5" s="162">
        <f>AH5/0.67</f>
        <v>0.6029850746268657</v>
      </c>
      <c r="CE5" s="162"/>
      <c r="CF5" s="162"/>
      <c r="CG5" s="162"/>
      <c r="CH5" s="162"/>
      <c r="CI5" s="162">
        <f>AM5/3.05</f>
        <v>0.35409836065573774</v>
      </c>
      <c r="CJ5" s="162">
        <f>AN5/0.455</f>
        <v>0.34285714285714286</v>
      </c>
      <c r="CK5" s="162"/>
      <c r="CL5" s="11">
        <f>CB5/10^(((17/18)*LOG(CA5))-((1/6)*LOG(BZ5))+((2/9)*LOG(CD5)))</f>
        <v>0.8281074254809662</v>
      </c>
      <c r="CM5" s="11">
        <f t="shared" si="4"/>
        <v>2.3386367108490247</v>
      </c>
    </row>
    <row r="6" spans="1:91" s="163" customFormat="1" ht="14.25" customHeight="1">
      <c r="A6" s="152" t="s">
        <v>1060</v>
      </c>
      <c r="B6" s="153">
        <v>-34.6229</v>
      </c>
      <c r="C6" s="154">
        <v>-70.673</v>
      </c>
      <c r="D6" s="155">
        <v>6.2</v>
      </c>
      <c r="E6" s="155">
        <v>7</v>
      </c>
      <c r="F6" s="152" t="s">
        <v>1068</v>
      </c>
      <c r="G6" s="156">
        <v>60.9</v>
      </c>
      <c r="H6" s="156">
        <v>0.75</v>
      </c>
      <c r="I6" s="156">
        <v>16.8</v>
      </c>
      <c r="J6" s="156">
        <v>3.9</v>
      </c>
      <c r="K6" s="157">
        <v>5.7092673763306205</v>
      </c>
      <c r="L6" s="156">
        <v>2.2</v>
      </c>
      <c r="M6" s="156">
        <v>0.1</v>
      </c>
      <c r="N6" s="156">
        <v>2.8</v>
      </c>
      <c r="O6" s="156">
        <v>5.6</v>
      </c>
      <c r="P6" s="156">
        <v>4.38</v>
      </c>
      <c r="Q6" s="156">
        <v>2.5</v>
      </c>
      <c r="R6" s="156">
        <v>0.2</v>
      </c>
      <c r="S6" s="156">
        <v>0.94</v>
      </c>
      <c r="T6" s="156"/>
      <c r="U6" s="156">
        <v>101.07</v>
      </c>
      <c r="V6" s="156">
        <v>82</v>
      </c>
      <c r="W6" s="156">
        <v>539</v>
      </c>
      <c r="X6" s="156"/>
      <c r="Y6" s="156">
        <v>543</v>
      </c>
      <c r="Z6" s="156">
        <v>158</v>
      </c>
      <c r="AA6" s="156">
        <v>19.1</v>
      </c>
      <c r="AB6" s="156">
        <v>44.9</v>
      </c>
      <c r="AC6" s="156"/>
      <c r="AD6" s="156">
        <v>25</v>
      </c>
      <c r="AE6" s="156">
        <v>5.13</v>
      </c>
      <c r="AF6" s="156">
        <v>1.18</v>
      </c>
      <c r="AG6" s="156"/>
      <c r="AH6" s="156">
        <v>0.6</v>
      </c>
      <c r="AI6" s="156"/>
      <c r="AJ6" s="156"/>
      <c r="AK6" s="156"/>
      <c r="AL6" s="156"/>
      <c r="AM6" s="156">
        <v>2.03</v>
      </c>
      <c r="AN6" s="156">
        <v>0.26</v>
      </c>
      <c r="AO6" s="156">
        <v>21</v>
      </c>
      <c r="AP6" s="156">
        <v>15</v>
      </c>
      <c r="AQ6" s="156"/>
      <c r="AR6" s="156"/>
      <c r="AS6" s="156"/>
      <c r="AT6" s="156"/>
      <c r="AU6" s="156"/>
      <c r="AV6" s="156"/>
      <c r="AW6" s="156"/>
      <c r="AX6" s="156">
        <v>2.8</v>
      </c>
      <c r="AY6" s="156">
        <v>9</v>
      </c>
      <c r="AZ6" s="156"/>
      <c r="BA6" s="156"/>
      <c r="BB6" s="157">
        <v>4.8</v>
      </c>
      <c r="BC6" s="157">
        <f>Y6/AO6</f>
        <v>25.857142857142858</v>
      </c>
      <c r="BD6" s="157">
        <f>Y6/Z6</f>
        <v>3.4367088607594938</v>
      </c>
      <c r="BE6" s="157">
        <f>W6/Z6</f>
        <v>3.411392405063291</v>
      </c>
      <c r="BF6" s="157"/>
      <c r="BG6" s="157"/>
      <c r="BH6" s="157">
        <f>AY6/Z6</f>
        <v>0.056962025316455694</v>
      </c>
      <c r="BI6" s="157"/>
      <c r="BJ6" s="157"/>
      <c r="BK6" s="158"/>
      <c r="BL6" s="157">
        <f t="shared" si="0"/>
        <v>1.196030630044195</v>
      </c>
      <c r="BM6" s="157">
        <f t="shared" si="1"/>
        <v>22.400000000000002</v>
      </c>
      <c r="BN6" s="157">
        <f t="shared" si="2"/>
        <v>2.039024062975222</v>
      </c>
      <c r="BO6" s="157">
        <f t="shared" si="3"/>
        <v>52.21488189754442</v>
      </c>
      <c r="BP6" s="159">
        <v>0.70391</v>
      </c>
      <c r="BQ6" s="159" t="s">
        <v>1069</v>
      </c>
      <c r="BR6" s="160">
        <v>2.7</v>
      </c>
      <c r="BS6" s="161"/>
      <c r="BT6" s="161"/>
      <c r="BU6" s="161"/>
      <c r="BV6" s="162"/>
      <c r="BW6" s="162">
        <f>AA6/2.5</f>
        <v>7.640000000000001</v>
      </c>
      <c r="BX6" s="162">
        <f>AB6/7.5</f>
        <v>5.986666666666666</v>
      </c>
      <c r="BY6" s="162"/>
      <c r="BZ6" s="162">
        <f>AD6/7.4</f>
        <v>3.378378378378378</v>
      </c>
      <c r="CA6" s="162">
        <f>AE6/2.63</f>
        <v>1.9505703422053233</v>
      </c>
      <c r="CB6" s="162">
        <f>AF6/1.02</f>
        <v>1.156862745098039</v>
      </c>
      <c r="CC6" s="162"/>
      <c r="CD6" s="162">
        <f>AH6/0.67</f>
        <v>0.8955223880597014</v>
      </c>
      <c r="CE6" s="162"/>
      <c r="CF6" s="162"/>
      <c r="CG6" s="162"/>
      <c r="CH6" s="162"/>
      <c r="CI6" s="162">
        <f>AM6/3.05</f>
        <v>0.6655737704918032</v>
      </c>
      <c r="CJ6" s="162">
        <f>AN6/0.455</f>
        <v>0.5714285714285714</v>
      </c>
      <c r="CK6" s="162"/>
      <c r="CL6" s="11">
        <f>CB6/10^(((17/18)*LOG(CA6))-((1/6)*LOG(BZ6))+((2/9)*LOG(CD6)))</f>
        <v>0.7726948811284566</v>
      </c>
      <c r="CM6" s="11">
        <f t="shared" si="4"/>
        <v>1.1609455110550704</v>
      </c>
    </row>
    <row r="7" spans="1:91" s="163" customFormat="1" ht="14.25" customHeight="1">
      <c r="A7" s="152" t="s">
        <v>1060</v>
      </c>
      <c r="B7" s="153">
        <v>-34.6227</v>
      </c>
      <c r="C7" s="154">
        <v>-70.3634</v>
      </c>
      <c r="D7" s="155">
        <v>6.2</v>
      </c>
      <c r="E7" s="155">
        <v>7</v>
      </c>
      <c r="F7" s="152" t="s">
        <v>1070</v>
      </c>
      <c r="G7" s="156">
        <v>61.5</v>
      </c>
      <c r="H7" s="156">
        <v>0.77</v>
      </c>
      <c r="I7" s="156">
        <v>16.9</v>
      </c>
      <c r="J7" s="156">
        <v>3.6</v>
      </c>
      <c r="K7" s="157">
        <v>5.139323731997496</v>
      </c>
      <c r="L7" s="156">
        <v>1.9</v>
      </c>
      <c r="M7" s="156">
        <v>0.08</v>
      </c>
      <c r="N7" s="156">
        <v>2.6</v>
      </c>
      <c r="O7" s="156">
        <v>5.7</v>
      </c>
      <c r="P7" s="156">
        <v>4.54</v>
      </c>
      <c r="Q7" s="156">
        <v>2.5</v>
      </c>
      <c r="R7" s="156">
        <v>0.22</v>
      </c>
      <c r="S7" s="156">
        <v>0.6</v>
      </c>
      <c r="T7" s="156"/>
      <c r="U7" s="156">
        <v>101</v>
      </c>
      <c r="V7" s="156">
        <v>74</v>
      </c>
      <c r="W7" s="156">
        <v>504</v>
      </c>
      <c r="X7" s="156"/>
      <c r="Y7" s="156">
        <v>700</v>
      </c>
      <c r="Z7" s="156">
        <v>133</v>
      </c>
      <c r="AA7" s="156">
        <v>16.7</v>
      </c>
      <c r="AB7" s="156">
        <v>38.8</v>
      </c>
      <c r="AC7" s="156"/>
      <c r="AD7" s="156">
        <v>21.9</v>
      </c>
      <c r="AE7" s="156">
        <v>4.26</v>
      </c>
      <c r="AF7" s="156">
        <v>1</v>
      </c>
      <c r="AG7" s="156"/>
      <c r="AH7" s="156">
        <v>0.41</v>
      </c>
      <c r="AI7" s="156"/>
      <c r="AJ7" s="156"/>
      <c r="AK7" s="156"/>
      <c r="AL7" s="156"/>
      <c r="AM7" s="156">
        <v>1.27</v>
      </c>
      <c r="AN7" s="156">
        <v>0.16</v>
      </c>
      <c r="AO7" s="156">
        <v>15</v>
      </c>
      <c r="AP7" s="156">
        <v>12</v>
      </c>
      <c r="AQ7" s="156"/>
      <c r="AR7" s="156"/>
      <c r="AS7" s="156"/>
      <c r="AT7" s="156"/>
      <c r="AU7" s="156"/>
      <c r="AV7" s="156"/>
      <c r="AW7" s="156"/>
      <c r="AX7" s="156">
        <v>3.8</v>
      </c>
      <c r="AY7" s="156">
        <v>7.9</v>
      </c>
      <c r="AZ7" s="156"/>
      <c r="BA7" s="156"/>
      <c r="BB7" s="157">
        <v>4.3</v>
      </c>
      <c r="BC7" s="157">
        <f>Y7/AO7</f>
        <v>46.666666666666664</v>
      </c>
      <c r="BD7" s="157">
        <f>Y7/Z7</f>
        <v>5.2631578947368425</v>
      </c>
      <c r="BE7" s="157">
        <f>W7/Z7</f>
        <v>3.789473684210526</v>
      </c>
      <c r="BF7" s="157"/>
      <c r="BG7" s="157"/>
      <c r="BH7" s="157">
        <f>AY7/Z7</f>
        <v>0.059398496240601506</v>
      </c>
      <c r="BI7" s="157"/>
      <c r="BJ7" s="157"/>
      <c r="BK7" s="158"/>
      <c r="BL7" s="157">
        <f t="shared" si="0"/>
        <v>1.215286723201526</v>
      </c>
      <c r="BM7" s="157">
        <f t="shared" si="1"/>
        <v>21.948051948051944</v>
      </c>
      <c r="BN7" s="157">
        <f t="shared" si="2"/>
        <v>1.9766629738451906</v>
      </c>
      <c r="BO7" s="157">
        <f t="shared" si="3"/>
        <v>52.989294010811825</v>
      </c>
      <c r="BP7" s="159">
        <v>0.70385</v>
      </c>
      <c r="BQ7" s="159" t="s">
        <v>1071</v>
      </c>
      <c r="BR7" s="160">
        <v>3</v>
      </c>
      <c r="BS7" s="161"/>
      <c r="BT7" s="161"/>
      <c r="BU7" s="161"/>
      <c r="BV7" s="162"/>
      <c r="BW7" s="162">
        <f>AA7/2.5</f>
        <v>6.68</v>
      </c>
      <c r="BX7" s="162">
        <f>AB7/7.5</f>
        <v>5.173333333333333</v>
      </c>
      <c r="BY7" s="162"/>
      <c r="BZ7" s="162">
        <f>AD7/7.4</f>
        <v>2.959459459459459</v>
      </c>
      <c r="CA7" s="162">
        <f>AE7/2.63</f>
        <v>1.6197718631178708</v>
      </c>
      <c r="CB7" s="162">
        <f>AF7/1.02</f>
        <v>0.9803921568627451</v>
      </c>
      <c r="CC7" s="162"/>
      <c r="CD7" s="162">
        <f>AH7/0.67</f>
        <v>0.6119402985074626</v>
      </c>
      <c r="CE7" s="162"/>
      <c r="CF7" s="162"/>
      <c r="CG7" s="162"/>
      <c r="CH7" s="162"/>
      <c r="CI7" s="162">
        <f>AM7/3.05</f>
        <v>0.41639344262295086</v>
      </c>
      <c r="CJ7" s="162">
        <f>AN7/0.455</f>
        <v>0.3516483516483516</v>
      </c>
      <c r="CK7" s="162"/>
      <c r="CL7" s="11">
        <f>CB7/10^(((17/18)*LOG(CA7))-((1/6)*LOG(BZ7))+((2/9)*LOG(CD7)))</f>
        <v>0.8308367339573575</v>
      </c>
      <c r="CM7" s="11">
        <f t="shared" si="4"/>
        <v>1.9953165658031025</v>
      </c>
    </row>
    <row r="8" spans="1:89" s="163" customFormat="1" ht="14.25" customHeight="1">
      <c r="A8" s="152" t="s">
        <v>1060</v>
      </c>
      <c r="B8" s="153">
        <v>-34.6314</v>
      </c>
      <c r="C8" s="154">
        <v>-70.134</v>
      </c>
      <c r="D8" s="155">
        <v>5.98</v>
      </c>
      <c r="E8" s="155">
        <v>6.24</v>
      </c>
      <c r="F8" s="152" t="s">
        <v>1072</v>
      </c>
      <c r="G8" s="156">
        <v>62.9</v>
      </c>
      <c r="H8" s="156">
        <v>0.43</v>
      </c>
      <c r="I8" s="156">
        <v>16.16</v>
      </c>
      <c r="J8" s="156"/>
      <c r="K8" s="157">
        <v>1.2867313713212274</v>
      </c>
      <c r="L8" s="156"/>
      <c r="M8" s="156">
        <v>0.04</v>
      </c>
      <c r="N8" s="156">
        <v>0.89</v>
      </c>
      <c r="O8" s="156">
        <v>2.74</v>
      </c>
      <c r="P8" s="156">
        <v>3.84</v>
      </c>
      <c r="Q8" s="156">
        <v>5.98</v>
      </c>
      <c r="R8" s="156">
        <v>0.14</v>
      </c>
      <c r="S8" s="171">
        <v>4.89</v>
      </c>
      <c r="T8" s="156"/>
      <c r="U8" s="156">
        <v>99.45</v>
      </c>
      <c r="V8" s="156">
        <v>142</v>
      </c>
      <c r="W8" s="156">
        <v>815</v>
      </c>
      <c r="X8" s="156"/>
      <c r="Y8" s="156">
        <v>415</v>
      </c>
      <c r="Z8" s="156">
        <v>95</v>
      </c>
      <c r="AA8" s="156">
        <v>13.3</v>
      </c>
      <c r="AB8" s="156">
        <v>24</v>
      </c>
      <c r="AC8" s="156">
        <v>2.47</v>
      </c>
      <c r="AD8" s="156">
        <v>7.4</v>
      </c>
      <c r="AE8" s="156">
        <v>1</v>
      </c>
      <c r="AF8" s="156">
        <v>0.36</v>
      </c>
      <c r="AG8" s="156">
        <v>0.6</v>
      </c>
      <c r="AH8" s="156"/>
      <c r="AI8" s="156">
        <v>0.4</v>
      </c>
      <c r="AJ8" s="156"/>
      <c r="AK8" s="156">
        <v>0.2</v>
      </c>
      <c r="AL8" s="156"/>
      <c r="AM8" s="156">
        <v>0.3</v>
      </c>
      <c r="AN8" s="156">
        <v>0.04</v>
      </c>
      <c r="AO8" s="156">
        <v>3</v>
      </c>
      <c r="AP8" s="156">
        <v>3</v>
      </c>
      <c r="AQ8" s="156" t="s">
        <v>1073</v>
      </c>
      <c r="AR8" s="156" t="s">
        <v>1073</v>
      </c>
      <c r="AS8" s="156"/>
      <c r="AT8" s="156"/>
      <c r="AU8" s="156">
        <v>2520</v>
      </c>
      <c r="AV8" s="156"/>
      <c r="AW8" s="156"/>
      <c r="AX8" s="156">
        <v>2.9</v>
      </c>
      <c r="AY8" s="156">
        <v>2.8</v>
      </c>
      <c r="AZ8" s="156"/>
      <c r="BA8" s="156"/>
      <c r="BB8" s="157">
        <v>2.7</v>
      </c>
      <c r="BC8" s="157">
        <f>Y8/AO8</f>
        <v>138.33333333333334</v>
      </c>
      <c r="BD8" s="157">
        <f>Y8/Z8</f>
        <v>4.368421052631579</v>
      </c>
      <c r="BE8" s="157">
        <f>W8/Z8</f>
        <v>8.578947368421053</v>
      </c>
      <c r="BF8" s="157"/>
      <c r="BG8" s="157"/>
      <c r="BH8" s="157">
        <f>AY8/Z8</f>
        <v>0.029473684210526315</v>
      </c>
      <c r="BI8" s="157"/>
      <c r="BJ8" s="157"/>
      <c r="BK8" s="158">
        <v>14.411429848050558</v>
      </c>
      <c r="BL8" s="157">
        <f t="shared" si="0"/>
        <v>1.099745052851625</v>
      </c>
      <c r="BM8" s="157">
        <f t="shared" si="1"/>
        <v>37.58139534883721</v>
      </c>
      <c r="BN8" s="157">
        <f t="shared" si="2"/>
        <v>1.445765585754188</v>
      </c>
      <c r="BO8" s="157">
        <f t="shared" si="3"/>
        <v>60.64670475129359</v>
      </c>
      <c r="BP8" s="159">
        <v>0.70408</v>
      </c>
      <c r="BQ8" s="159" t="s">
        <v>1074</v>
      </c>
      <c r="BR8" s="160">
        <v>2.7</v>
      </c>
      <c r="BS8" s="161"/>
      <c r="BT8" s="161"/>
      <c r="BU8" s="161"/>
      <c r="BV8" s="162"/>
      <c r="BW8" s="162">
        <f>AA8/2.5</f>
        <v>5.32</v>
      </c>
      <c r="BX8" s="162">
        <f>AB8/7.5</f>
        <v>3.2</v>
      </c>
      <c r="BY8" s="162"/>
      <c r="BZ8" s="162">
        <f>AD8/7.4</f>
        <v>1</v>
      </c>
      <c r="CA8" s="162">
        <f>AE8/2.63</f>
        <v>0.3802281368821293</v>
      </c>
      <c r="CB8" s="162">
        <f>AF8/1.02</f>
        <v>0.3529411764705882</v>
      </c>
      <c r="CC8" s="162"/>
      <c r="CD8" s="162"/>
      <c r="CE8" s="162"/>
      <c r="CF8" s="162"/>
      <c r="CG8" s="162"/>
      <c r="CH8" s="162"/>
      <c r="CI8" s="162">
        <f>AM8/3.05</f>
        <v>0.09836065573770492</v>
      </c>
      <c r="CJ8" s="162">
        <f>AN8/0.455</f>
        <v>0.0879120879120879</v>
      </c>
      <c r="CK8" s="162"/>
    </row>
    <row r="9" spans="1:91" s="163" customFormat="1" ht="14.25" customHeight="1">
      <c r="A9" s="152" t="s">
        <v>1060</v>
      </c>
      <c r="B9" s="153">
        <v>-34.699</v>
      </c>
      <c r="C9" s="154">
        <v>-70.1005</v>
      </c>
      <c r="D9" s="155">
        <v>5.98</v>
      </c>
      <c r="E9" s="155">
        <v>6.24</v>
      </c>
      <c r="F9" s="152" t="s">
        <v>1075</v>
      </c>
      <c r="G9" s="156">
        <v>63.96</v>
      </c>
      <c r="H9" s="156">
        <v>0.38</v>
      </c>
      <c r="I9" s="156">
        <v>16.3</v>
      </c>
      <c r="J9" s="156"/>
      <c r="K9" s="157">
        <v>2.3125172197871007</v>
      </c>
      <c r="L9" s="156"/>
      <c r="M9" s="156">
        <v>0.04</v>
      </c>
      <c r="N9" s="156">
        <v>1.08</v>
      </c>
      <c r="O9" s="156">
        <v>2.7</v>
      </c>
      <c r="P9" s="156">
        <v>5.19</v>
      </c>
      <c r="Q9" s="156">
        <v>3.11</v>
      </c>
      <c r="R9" s="156">
        <v>0.14</v>
      </c>
      <c r="S9" s="156">
        <v>3.44</v>
      </c>
      <c r="T9" s="156"/>
      <c r="U9" s="156">
        <v>98.91</v>
      </c>
      <c r="V9" s="156">
        <v>124</v>
      </c>
      <c r="W9" s="156">
        <v>564</v>
      </c>
      <c r="X9" s="156"/>
      <c r="Y9" s="156">
        <v>568</v>
      </c>
      <c r="Z9" s="156">
        <v>96</v>
      </c>
      <c r="AA9" s="156">
        <v>12.8</v>
      </c>
      <c r="AB9" s="156">
        <v>24.3</v>
      </c>
      <c r="AC9" s="156">
        <v>2.66</v>
      </c>
      <c r="AD9" s="156">
        <v>10.2</v>
      </c>
      <c r="AE9" s="156">
        <v>1.83</v>
      </c>
      <c r="AF9" s="156">
        <v>0.63</v>
      </c>
      <c r="AG9" s="156">
        <v>1.26</v>
      </c>
      <c r="AH9" s="156">
        <v>0.16</v>
      </c>
      <c r="AI9" s="156">
        <v>0.82</v>
      </c>
      <c r="AJ9" s="156">
        <v>0.15</v>
      </c>
      <c r="AK9" s="156">
        <v>0.43</v>
      </c>
      <c r="AL9" s="156">
        <v>0.06</v>
      </c>
      <c r="AM9" s="156">
        <v>0.42</v>
      </c>
      <c r="AN9" s="156">
        <v>0.07</v>
      </c>
      <c r="AO9" s="156">
        <v>6</v>
      </c>
      <c r="AP9" s="156">
        <v>4</v>
      </c>
      <c r="AQ9" s="156" t="s">
        <v>1073</v>
      </c>
      <c r="AR9" s="156" t="s">
        <v>1073</v>
      </c>
      <c r="AS9" s="156"/>
      <c r="AT9" s="156"/>
      <c r="AU9" s="156">
        <v>2210</v>
      </c>
      <c r="AV9" s="156"/>
      <c r="AW9" s="156"/>
      <c r="AX9" s="156">
        <v>7</v>
      </c>
      <c r="AY9" s="156">
        <v>3.4</v>
      </c>
      <c r="AZ9" s="156"/>
      <c r="BA9" s="156"/>
      <c r="BB9" s="157">
        <v>2.8</v>
      </c>
      <c r="BC9" s="157">
        <f>Y9/AO9</f>
        <v>94.66666666666667</v>
      </c>
      <c r="BD9" s="157">
        <f>Y9/Z9</f>
        <v>5.916666666666667</v>
      </c>
      <c r="BE9" s="157">
        <f>W9/Z9</f>
        <v>5.875</v>
      </c>
      <c r="BF9" s="157"/>
      <c r="BG9" s="157"/>
      <c r="BH9" s="157">
        <f>AY9/Z9</f>
        <v>0.035416666666666666</v>
      </c>
      <c r="BI9" s="157"/>
      <c r="BJ9" s="157"/>
      <c r="BK9" s="158">
        <v>9.189288632763887</v>
      </c>
      <c r="BL9" s="157">
        <f t="shared" si="0"/>
        <v>1.0314992106561562</v>
      </c>
      <c r="BM9" s="157">
        <f t="shared" si="1"/>
        <v>42.89473684210527</v>
      </c>
      <c r="BN9" s="157">
        <f t="shared" si="2"/>
        <v>2.141219647951019</v>
      </c>
      <c r="BO9" s="157">
        <f t="shared" si="3"/>
        <v>50.99359395858543</v>
      </c>
      <c r="BP9" s="159">
        <v>0.70409</v>
      </c>
      <c r="BQ9" s="159" t="s">
        <v>1076</v>
      </c>
      <c r="BR9" s="160">
        <v>3.2</v>
      </c>
      <c r="BS9" s="161"/>
      <c r="BT9" s="161"/>
      <c r="BU9" s="161"/>
      <c r="BV9" s="162"/>
      <c r="BW9" s="162">
        <f>AA9/2.5</f>
        <v>5.12</v>
      </c>
      <c r="BX9" s="162">
        <f>AB9/7.5</f>
        <v>3.24</v>
      </c>
      <c r="BY9" s="162"/>
      <c r="BZ9" s="162">
        <f>AD9/7.4</f>
        <v>1.3783783783783783</v>
      </c>
      <c r="CA9" s="162">
        <f>AE9/2.63</f>
        <v>0.6958174904942966</v>
      </c>
      <c r="CB9" s="162">
        <f>AF9/1.02</f>
        <v>0.6176470588235294</v>
      </c>
      <c r="CC9" s="162"/>
      <c r="CD9" s="162">
        <f>AH9/0.67</f>
        <v>0.23880597014925373</v>
      </c>
      <c r="CE9" s="162"/>
      <c r="CF9" s="162"/>
      <c r="CG9" s="162"/>
      <c r="CH9" s="162"/>
      <c r="CI9" s="162">
        <f>AM9/3.05</f>
        <v>0.1377049180327869</v>
      </c>
      <c r="CJ9" s="162">
        <f>AN9/0.455</f>
        <v>0.15384615384615385</v>
      </c>
      <c r="CK9" s="162"/>
      <c r="CL9" s="11">
        <f>CB9/10^(((17/18)*LOG(CA9))-((1/6)*LOG(BZ9))+((2/9)*LOG(CD9)))</f>
        <v>1.2616387957422157</v>
      </c>
      <c r="CM9" s="11">
        <f t="shared" si="4"/>
        <v>9.161900778604185</v>
      </c>
    </row>
    <row r="10" spans="1:91" s="163" customFormat="1" ht="14.25" customHeight="1">
      <c r="A10" s="163" t="s">
        <v>1066</v>
      </c>
      <c r="B10" s="153">
        <v>-34.402</v>
      </c>
      <c r="C10" s="153">
        <v>-70.05666666666667</v>
      </c>
      <c r="D10" s="155">
        <v>5.48</v>
      </c>
      <c r="E10" s="162">
        <v>5.52</v>
      </c>
      <c r="F10" s="152" t="s">
        <v>1077</v>
      </c>
      <c r="G10" s="156">
        <v>59.31</v>
      </c>
      <c r="H10" s="156">
        <v>0.85</v>
      </c>
      <c r="I10" s="156">
        <v>17.51</v>
      </c>
      <c r="J10" s="157"/>
      <c r="K10" s="156">
        <v>7.28</v>
      </c>
      <c r="L10" s="157"/>
      <c r="M10" s="156">
        <v>0.15</v>
      </c>
      <c r="N10" s="156">
        <v>3.47</v>
      </c>
      <c r="O10" s="156">
        <v>4.23</v>
      </c>
      <c r="P10" s="156">
        <v>4.69</v>
      </c>
      <c r="Q10" s="156">
        <v>2.27</v>
      </c>
      <c r="R10" s="156">
        <v>0.23</v>
      </c>
      <c r="S10" s="157"/>
      <c r="T10" s="156"/>
      <c r="U10" s="156">
        <v>99.99</v>
      </c>
      <c r="V10" s="156"/>
      <c r="W10" s="156">
        <v>564</v>
      </c>
      <c r="X10" s="156"/>
      <c r="Y10" s="156">
        <v>392</v>
      </c>
      <c r="Z10" s="156"/>
      <c r="AA10" s="156">
        <v>22.4</v>
      </c>
      <c r="AB10" s="156">
        <v>47.6</v>
      </c>
      <c r="AC10" s="156"/>
      <c r="AD10" s="156">
        <v>24.8</v>
      </c>
      <c r="AE10" s="156">
        <v>4.98</v>
      </c>
      <c r="AF10" s="156">
        <v>1.18</v>
      </c>
      <c r="AG10" s="156"/>
      <c r="AH10" s="156">
        <v>0.612</v>
      </c>
      <c r="AI10" s="156"/>
      <c r="AJ10" s="156"/>
      <c r="AK10" s="156"/>
      <c r="AL10" s="156"/>
      <c r="AM10" s="156">
        <v>1.57</v>
      </c>
      <c r="AN10" s="156">
        <v>0.225</v>
      </c>
      <c r="AO10" s="156"/>
      <c r="AP10" s="156">
        <v>13</v>
      </c>
      <c r="AQ10" s="156">
        <v>13</v>
      </c>
      <c r="AR10" s="156">
        <v>24</v>
      </c>
      <c r="AS10" s="156">
        <v>21</v>
      </c>
      <c r="AT10" s="156"/>
      <c r="AU10" s="156"/>
      <c r="AV10" s="156"/>
      <c r="AW10" s="156"/>
      <c r="AX10" s="156">
        <v>1.5</v>
      </c>
      <c r="AY10" s="156">
        <v>5.7</v>
      </c>
      <c r="AZ10" s="156">
        <v>3.3</v>
      </c>
      <c r="BA10" s="156">
        <v>0.64</v>
      </c>
      <c r="BB10" s="157">
        <v>4.1</v>
      </c>
      <c r="BC10" s="157"/>
      <c r="BD10" s="157"/>
      <c r="BE10" s="157"/>
      <c r="BF10" s="157"/>
      <c r="BG10" s="157"/>
      <c r="BH10" s="157"/>
      <c r="BI10" s="157"/>
      <c r="BJ10" s="157"/>
      <c r="BK10" s="158">
        <v>1.5349269307248596</v>
      </c>
      <c r="BL10" s="157">
        <f t="shared" si="0"/>
        <v>1.0201852245379333</v>
      </c>
      <c r="BM10" s="157">
        <f t="shared" si="1"/>
        <v>20.6</v>
      </c>
      <c r="BN10" s="157">
        <f t="shared" si="2"/>
        <v>2.0979827089337175</v>
      </c>
      <c r="BO10" s="157">
        <f t="shared" si="3"/>
        <v>51.50325478003921</v>
      </c>
      <c r="BP10" s="159"/>
      <c r="BQ10" s="159"/>
      <c r="BR10" s="155"/>
      <c r="BS10" s="161"/>
      <c r="BT10" s="161"/>
      <c r="BU10" s="161"/>
      <c r="BV10" s="162"/>
      <c r="BW10" s="162">
        <f>AA10/2.5</f>
        <v>8.959999999999999</v>
      </c>
      <c r="BX10" s="162">
        <f>AB10/7.5</f>
        <v>6.346666666666667</v>
      </c>
      <c r="BY10" s="162"/>
      <c r="BZ10" s="162">
        <f>AD10/7.4</f>
        <v>3.3513513513513513</v>
      </c>
      <c r="CA10" s="162">
        <f>AE10/2.63</f>
        <v>1.893536121673004</v>
      </c>
      <c r="CB10" s="162">
        <f>AF10/1.02</f>
        <v>1.156862745098039</v>
      </c>
      <c r="CC10" s="162"/>
      <c r="CD10" s="162">
        <f>AH10/0.67</f>
        <v>0.9134328358208954</v>
      </c>
      <c r="CE10" s="162"/>
      <c r="CF10" s="162"/>
      <c r="CG10" s="162"/>
      <c r="CH10" s="162"/>
      <c r="CI10" s="162">
        <f>AM10/3.05</f>
        <v>0.5147540983606558</v>
      </c>
      <c r="CJ10" s="162">
        <f>AN10/0.455</f>
        <v>0.4945054945054945</v>
      </c>
      <c r="CK10" s="162"/>
      <c r="CL10" s="11">
        <f>CB10/10^(((17/18)*LOG(CA10))-((1/6)*LOG(BZ10))+((2/9)*LOG(CD10)))</f>
        <v>0.7901099282747639</v>
      </c>
      <c r="CM10" s="11">
        <f t="shared" si="4"/>
        <v>1.5349269307248596</v>
      </c>
    </row>
    <row r="11" spans="1:91" s="163" customFormat="1" ht="14.25" customHeight="1">
      <c r="A11" s="163" t="s">
        <v>1066</v>
      </c>
      <c r="B11" s="153">
        <v>-34.203</v>
      </c>
      <c r="C11" s="153">
        <v>-69.9265</v>
      </c>
      <c r="D11" s="155">
        <v>5.48</v>
      </c>
      <c r="E11" s="162">
        <v>5.52</v>
      </c>
      <c r="F11" s="152" t="s">
        <v>1078</v>
      </c>
      <c r="G11" s="156">
        <v>64.4</v>
      </c>
      <c r="H11" s="156">
        <v>0.55</v>
      </c>
      <c r="I11" s="156">
        <v>16.59</v>
      </c>
      <c r="J11" s="157"/>
      <c r="K11" s="156">
        <v>3.84</v>
      </c>
      <c r="L11" s="157"/>
      <c r="M11" s="156">
        <v>0.04</v>
      </c>
      <c r="N11" s="156">
        <v>2.65</v>
      </c>
      <c r="O11" s="156">
        <v>4.71</v>
      </c>
      <c r="P11" s="156">
        <v>4.26</v>
      </c>
      <c r="Q11" s="156">
        <v>2.8</v>
      </c>
      <c r="R11" s="156">
        <v>0.16</v>
      </c>
      <c r="S11" s="157"/>
      <c r="T11" s="156"/>
      <c r="U11" s="156">
        <v>100</v>
      </c>
      <c r="V11" s="156"/>
      <c r="W11" s="156">
        <v>667</v>
      </c>
      <c r="X11" s="156"/>
      <c r="Y11" s="156">
        <v>583</v>
      </c>
      <c r="Z11" s="156"/>
      <c r="AA11" s="156">
        <v>25.2</v>
      </c>
      <c r="AB11" s="156">
        <v>51</v>
      </c>
      <c r="AC11" s="156"/>
      <c r="AD11" s="156">
        <v>22.5</v>
      </c>
      <c r="AE11" s="156">
        <v>3.88</v>
      </c>
      <c r="AF11" s="156">
        <v>0.829</v>
      </c>
      <c r="AG11" s="156"/>
      <c r="AH11" s="156">
        <v>0.444</v>
      </c>
      <c r="AI11" s="156"/>
      <c r="AJ11" s="156"/>
      <c r="AK11" s="156"/>
      <c r="AL11" s="156"/>
      <c r="AM11" s="156">
        <v>1.39</v>
      </c>
      <c r="AN11" s="156">
        <v>0.184</v>
      </c>
      <c r="AO11" s="156"/>
      <c r="AP11" s="156">
        <v>10</v>
      </c>
      <c r="AQ11" s="156">
        <v>26</v>
      </c>
      <c r="AR11" s="156">
        <v>72</v>
      </c>
      <c r="AS11" s="156">
        <v>13</v>
      </c>
      <c r="AT11" s="156"/>
      <c r="AU11" s="156"/>
      <c r="AV11" s="156"/>
      <c r="AW11" s="156"/>
      <c r="AX11" s="156">
        <v>2.8</v>
      </c>
      <c r="AY11" s="156">
        <v>9.8</v>
      </c>
      <c r="AZ11" s="156">
        <v>2.4</v>
      </c>
      <c r="BA11" s="156">
        <v>0.86</v>
      </c>
      <c r="BB11" s="157">
        <v>4.8</v>
      </c>
      <c r="BC11" s="157"/>
      <c r="BD11" s="157"/>
      <c r="BE11" s="157"/>
      <c r="BF11" s="157"/>
      <c r="BG11" s="157"/>
      <c r="BH11" s="157"/>
      <c r="BI11" s="157"/>
      <c r="BJ11" s="157"/>
      <c r="BK11" s="158">
        <v>1.6290953924252536</v>
      </c>
      <c r="BL11" s="157">
        <f t="shared" si="0"/>
        <v>1.1213059291789647</v>
      </c>
      <c r="BM11" s="157">
        <f t="shared" si="1"/>
        <v>30.16363636363636</v>
      </c>
      <c r="BN11" s="157">
        <f t="shared" si="2"/>
        <v>1.4490566037735848</v>
      </c>
      <c r="BO11" s="157">
        <f t="shared" si="3"/>
        <v>60.59242575345405</v>
      </c>
      <c r="BP11" s="159"/>
      <c r="BQ11" s="159"/>
      <c r="BR11" s="155"/>
      <c r="BS11" s="161"/>
      <c r="BT11" s="161"/>
      <c r="BU11" s="161"/>
      <c r="BV11" s="162"/>
      <c r="BW11" s="162">
        <f>AA11/2.5</f>
        <v>10.08</v>
      </c>
      <c r="BX11" s="162">
        <f>AB11/7.5</f>
        <v>6.8</v>
      </c>
      <c r="BY11" s="162"/>
      <c r="BZ11" s="162">
        <f>AD11/7.4</f>
        <v>3.0405405405405403</v>
      </c>
      <c r="CA11" s="162">
        <f>AE11/2.63</f>
        <v>1.4752851711026616</v>
      </c>
      <c r="CB11" s="162">
        <f>AF11/1.02</f>
        <v>0.8127450980392157</v>
      </c>
      <c r="CC11" s="162"/>
      <c r="CD11" s="162">
        <f>AH11/0.67</f>
        <v>0.6626865671641791</v>
      </c>
      <c r="CE11" s="162"/>
      <c r="CF11" s="162"/>
      <c r="CG11" s="162"/>
      <c r="CH11" s="162"/>
      <c r="CI11" s="162">
        <f>AM11/3.05</f>
        <v>0.4557377049180328</v>
      </c>
      <c r="CJ11" s="162">
        <f>AN11/0.455</f>
        <v>0.4043956043956044</v>
      </c>
      <c r="CK11" s="162"/>
      <c r="CL11" s="11">
        <f>CB11/10^(((17/18)*LOG(CA11))-((1/6)*LOG(BZ11))+((2/9)*LOG(CD11)))</f>
        <v>0.742440195236427</v>
      </c>
      <c r="CM11" s="11">
        <f t="shared" si="4"/>
        <v>1.6290953924252536</v>
      </c>
    </row>
    <row r="12" spans="1:91" s="163" customFormat="1" ht="14.25" customHeight="1">
      <c r="A12" s="163" t="s">
        <v>1066</v>
      </c>
      <c r="B12" s="153">
        <v>-34.22516666666667</v>
      </c>
      <c r="C12" s="153">
        <v>-70.07633333333334</v>
      </c>
      <c r="D12" s="155">
        <v>5.48</v>
      </c>
      <c r="E12" s="162">
        <v>5.52</v>
      </c>
      <c r="F12" s="152" t="s">
        <v>1079</v>
      </c>
      <c r="G12" s="156">
        <v>68.56</v>
      </c>
      <c r="H12" s="156">
        <v>0.43</v>
      </c>
      <c r="I12" s="156">
        <v>16.51</v>
      </c>
      <c r="J12" s="157"/>
      <c r="K12" s="156">
        <v>2.63</v>
      </c>
      <c r="L12" s="157"/>
      <c r="M12" s="156">
        <v>0.04</v>
      </c>
      <c r="N12" s="156">
        <v>1.43</v>
      </c>
      <c r="O12" s="156">
        <v>2.39</v>
      </c>
      <c r="P12" s="156">
        <v>6.34</v>
      </c>
      <c r="Q12" s="156">
        <v>1.49</v>
      </c>
      <c r="R12" s="156">
        <v>0.18</v>
      </c>
      <c r="S12" s="157"/>
      <c r="T12" s="156"/>
      <c r="U12" s="156">
        <v>100</v>
      </c>
      <c r="V12" s="156"/>
      <c r="W12" s="156">
        <v>740</v>
      </c>
      <c r="X12" s="156"/>
      <c r="Y12" s="156">
        <v>251</v>
      </c>
      <c r="Z12" s="156"/>
      <c r="AA12" s="156">
        <v>33.7</v>
      </c>
      <c r="AB12" s="156">
        <v>71.8</v>
      </c>
      <c r="AC12" s="156"/>
      <c r="AD12" s="156">
        <v>31</v>
      </c>
      <c r="AE12" s="156">
        <v>4.83</v>
      </c>
      <c r="AF12" s="156">
        <v>0.84</v>
      </c>
      <c r="AG12" s="156"/>
      <c r="AH12" s="156">
        <v>0.401</v>
      </c>
      <c r="AI12" s="156"/>
      <c r="AJ12" s="156"/>
      <c r="AK12" s="156"/>
      <c r="AL12" s="156"/>
      <c r="AM12" s="156">
        <v>1.1</v>
      </c>
      <c r="AN12" s="156">
        <v>0.152</v>
      </c>
      <c r="AO12" s="156"/>
      <c r="AP12" s="156">
        <v>5</v>
      </c>
      <c r="AQ12" s="156">
        <v>10</v>
      </c>
      <c r="AR12" s="156">
        <v>26</v>
      </c>
      <c r="AS12" s="156">
        <v>5</v>
      </c>
      <c r="AT12" s="156"/>
      <c r="AU12" s="156"/>
      <c r="AV12" s="156"/>
      <c r="AW12" s="156"/>
      <c r="AX12" s="156">
        <v>2.2</v>
      </c>
      <c r="AY12" s="156">
        <v>6.6</v>
      </c>
      <c r="AZ12" s="156">
        <v>2.3</v>
      </c>
      <c r="BA12" s="156">
        <v>0.4</v>
      </c>
      <c r="BB12" s="157">
        <v>3.8</v>
      </c>
      <c r="BC12" s="157"/>
      <c r="BD12" s="157"/>
      <c r="BE12" s="157"/>
      <c r="BF12" s="157"/>
      <c r="BG12" s="157"/>
      <c r="BH12" s="157"/>
      <c r="BI12" s="157"/>
      <c r="BJ12" s="157"/>
      <c r="BK12" s="158">
        <v>1.8301618523000514</v>
      </c>
      <c r="BL12" s="157">
        <f t="shared" si="0"/>
        <v>0.9926174616196394</v>
      </c>
      <c r="BM12" s="157">
        <f t="shared" si="1"/>
        <v>38.395348837209305</v>
      </c>
      <c r="BN12" s="157">
        <f t="shared" si="2"/>
        <v>1.8391608391608392</v>
      </c>
      <c r="BO12" s="157">
        <f t="shared" si="3"/>
        <v>54.780730456658304</v>
      </c>
      <c r="BP12" s="159"/>
      <c r="BQ12" s="159"/>
      <c r="BR12" s="164"/>
      <c r="BS12" s="161"/>
      <c r="BT12" s="161"/>
      <c r="BU12" s="161"/>
      <c r="BV12" s="162"/>
      <c r="BW12" s="162">
        <f>AA12/2.5</f>
        <v>13.48</v>
      </c>
      <c r="BX12" s="162">
        <f>AB12/7.5</f>
        <v>9.573333333333332</v>
      </c>
      <c r="BY12" s="162"/>
      <c r="BZ12" s="162">
        <f>AD12/7.4</f>
        <v>4.189189189189189</v>
      </c>
      <c r="CA12" s="162">
        <f>AE12/2.63</f>
        <v>1.8365019011406845</v>
      </c>
      <c r="CB12" s="162">
        <f>AF12/1.02</f>
        <v>0.8235294117647058</v>
      </c>
      <c r="CC12" s="162"/>
      <c r="CD12" s="162">
        <f>AH12/0.67</f>
        <v>0.5985074626865672</v>
      </c>
      <c r="CE12" s="162"/>
      <c r="CF12" s="162"/>
      <c r="CG12" s="162"/>
      <c r="CH12" s="162"/>
      <c r="CI12" s="162">
        <f>AM12/3.05</f>
        <v>0.3606557377049181</v>
      </c>
      <c r="CJ12" s="162">
        <f>AN12/0.455</f>
        <v>0.33406593406593404</v>
      </c>
      <c r="CK12" s="162"/>
      <c r="CL12" s="11">
        <f>CB12/10^(((17/18)*LOG(CA12))-((1/6)*LOG(BZ12))+((2/9)*LOG(CD12)))</f>
        <v>0.6600583729606744</v>
      </c>
      <c r="CM12" s="11">
        <f t="shared" si="4"/>
        <v>1.8301618523000514</v>
      </c>
    </row>
    <row r="13" spans="1:91" s="163" customFormat="1" ht="14.25" customHeight="1">
      <c r="A13" s="152" t="s">
        <v>1060</v>
      </c>
      <c r="B13" s="153">
        <v>-34.61</v>
      </c>
      <c r="C13" s="154">
        <v>-70.165</v>
      </c>
      <c r="D13" s="155">
        <v>5.48</v>
      </c>
      <c r="E13" s="155">
        <v>5.86</v>
      </c>
      <c r="F13" s="152" t="s">
        <v>1080</v>
      </c>
      <c r="G13" s="156">
        <v>48.45</v>
      </c>
      <c r="H13" s="156">
        <v>1.01</v>
      </c>
      <c r="I13" s="156">
        <v>18.62</v>
      </c>
      <c r="J13" s="156"/>
      <c r="K13" s="157">
        <v>6.784583594239199</v>
      </c>
      <c r="L13" s="156"/>
      <c r="M13" s="156">
        <v>0.03</v>
      </c>
      <c r="N13" s="156">
        <v>4.73</v>
      </c>
      <c r="O13" s="156">
        <v>5.73</v>
      </c>
      <c r="P13" s="156">
        <v>4.33</v>
      </c>
      <c r="Q13" s="156">
        <v>3.63</v>
      </c>
      <c r="R13" s="156">
        <v>0.22</v>
      </c>
      <c r="S13" s="171">
        <v>4.66</v>
      </c>
      <c r="T13" s="156"/>
      <c r="U13" s="156">
        <v>100.39</v>
      </c>
      <c r="V13" s="156">
        <v>209</v>
      </c>
      <c r="W13" s="156">
        <v>244</v>
      </c>
      <c r="X13" s="156"/>
      <c r="Y13" s="156">
        <v>499</v>
      </c>
      <c r="Z13" s="156">
        <v>95</v>
      </c>
      <c r="AA13" s="156">
        <v>10.6</v>
      </c>
      <c r="AB13" s="156">
        <v>21.4</v>
      </c>
      <c r="AC13" s="156">
        <v>2.84</v>
      </c>
      <c r="AD13" s="156">
        <v>13.43</v>
      </c>
      <c r="AE13" s="156">
        <v>3.44</v>
      </c>
      <c r="AF13" s="156">
        <v>1</v>
      </c>
      <c r="AG13" s="156">
        <v>2.96</v>
      </c>
      <c r="AH13" s="156">
        <v>0.51</v>
      </c>
      <c r="AI13" s="156">
        <v>2.69</v>
      </c>
      <c r="AJ13" s="156">
        <v>0.5</v>
      </c>
      <c r="AK13" s="156">
        <v>1.39</v>
      </c>
      <c r="AL13" s="156">
        <v>0.19</v>
      </c>
      <c r="AM13" s="156">
        <v>1.12</v>
      </c>
      <c r="AN13" s="156">
        <v>0.16</v>
      </c>
      <c r="AO13" s="156">
        <v>13</v>
      </c>
      <c r="AP13" s="156">
        <v>21</v>
      </c>
      <c r="AQ13" s="156" t="s">
        <v>1073</v>
      </c>
      <c r="AR13" s="156" t="s">
        <v>1073</v>
      </c>
      <c r="AS13" s="156"/>
      <c r="AT13" s="156"/>
      <c r="AU13" s="156">
        <v>899</v>
      </c>
      <c r="AV13" s="156"/>
      <c r="AW13" s="156"/>
      <c r="AX13" s="156">
        <v>16.3</v>
      </c>
      <c r="AY13" s="156">
        <v>0.8</v>
      </c>
      <c r="AZ13" s="156"/>
      <c r="BA13" s="156"/>
      <c r="BB13" s="157">
        <v>2.8</v>
      </c>
      <c r="BC13" s="157">
        <f>Y13/AO13</f>
        <v>38.38461538461539</v>
      </c>
      <c r="BD13" s="157">
        <f>Y13/Z13</f>
        <v>5.252631578947368</v>
      </c>
      <c r="BE13" s="157">
        <f>W13/Z13</f>
        <v>2.568421052631579</v>
      </c>
      <c r="BF13" s="157"/>
      <c r="BG13" s="157"/>
      <c r="BH13" s="157">
        <f>AY13/Z13</f>
        <v>0.008421052631578947</v>
      </c>
      <c r="BI13" s="157"/>
      <c r="BJ13" s="157"/>
      <c r="BK13" s="158">
        <v>2.6029052039238203</v>
      </c>
      <c r="BL13" s="157">
        <f t="shared" si="0"/>
        <v>1.1530919889472824</v>
      </c>
      <c r="BM13" s="157">
        <f t="shared" si="1"/>
        <v>18.435643564356436</v>
      </c>
      <c r="BN13" s="157">
        <f t="shared" si="2"/>
        <v>1.434372852904693</v>
      </c>
      <c r="BO13" s="157">
        <f t="shared" si="3"/>
        <v>60.83535926993928</v>
      </c>
      <c r="BP13" s="159">
        <v>0.70409</v>
      </c>
      <c r="BQ13" s="159" t="s">
        <v>1081</v>
      </c>
      <c r="BR13" s="160">
        <v>3.1</v>
      </c>
      <c r="BS13" s="161"/>
      <c r="BT13" s="161"/>
      <c r="BU13" s="161"/>
      <c r="BV13" s="162"/>
      <c r="BW13" s="162">
        <f>AA13/2.5</f>
        <v>4.24</v>
      </c>
      <c r="BX13" s="162">
        <f>AB13/7.5</f>
        <v>2.853333333333333</v>
      </c>
      <c r="BY13" s="162"/>
      <c r="BZ13" s="162">
        <f>AD13/7.4</f>
        <v>1.8148648648648646</v>
      </c>
      <c r="CA13" s="162">
        <f>AE13/2.63</f>
        <v>1.3079847908745248</v>
      </c>
      <c r="CB13" s="162">
        <f>AF13/1.02</f>
        <v>0.9803921568627451</v>
      </c>
      <c r="CC13" s="162"/>
      <c r="CD13" s="162">
        <f>AH13/0.67</f>
        <v>0.7611940298507462</v>
      </c>
      <c r="CE13" s="162"/>
      <c r="CF13" s="162"/>
      <c r="CG13" s="162"/>
      <c r="CH13" s="162"/>
      <c r="CI13" s="162">
        <f>AM13/3.05</f>
        <v>0.3672131147540984</v>
      </c>
      <c r="CJ13" s="162">
        <f>AN13/0.455</f>
        <v>0.3516483516483516</v>
      </c>
      <c r="CK13" s="162"/>
      <c r="CL13" s="11">
        <f>CB13/10^(((17/18)*LOG(CA13))-((1/6)*LOG(BZ13))+((2/9)*LOG(CD13)))</f>
        <v>0.8927916885853491</v>
      </c>
      <c r="CM13" s="11">
        <f t="shared" si="4"/>
        <v>2.4312630805226023</v>
      </c>
    </row>
    <row r="14" spans="1:91" s="152" customFormat="1" ht="14.25" customHeight="1">
      <c r="A14" s="152" t="s">
        <v>1060</v>
      </c>
      <c r="B14" s="153">
        <v>-34.2485</v>
      </c>
      <c r="C14" s="154">
        <v>-70.733</v>
      </c>
      <c r="D14" s="155">
        <v>5.48</v>
      </c>
      <c r="E14" s="155">
        <v>5.86</v>
      </c>
      <c r="F14" s="152" t="s">
        <v>1082</v>
      </c>
      <c r="G14" s="156">
        <v>66.26</v>
      </c>
      <c r="H14" s="156">
        <v>0.38</v>
      </c>
      <c r="I14" s="156">
        <v>16.85</v>
      </c>
      <c r="J14" s="156"/>
      <c r="K14" s="157">
        <v>1.6466562304320602</v>
      </c>
      <c r="L14" s="156"/>
      <c r="M14" s="156">
        <v>0.02</v>
      </c>
      <c r="N14" s="156">
        <v>1.01</v>
      </c>
      <c r="O14" s="156">
        <v>2.82</v>
      </c>
      <c r="P14" s="156">
        <v>5.53</v>
      </c>
      <c r="Q14" s="156">
        <v>2.64</v>
      </c>
      <c r="R14" s="156">
        <v>0.14</v>
      </c>
      <c r="S14" s="156">
        <v>1.95</v>
      </c>
      <c r="T14" s="156"/>
      <c r="U14" s="156">
        <v>99.43</v>
      </c>
      <c r="V14" s="156">
        <v>66.7</v>
      </c>
      <c r="W14" s="156">
        <v>644</v>
      </c>
      <c r="X14" s="156"/>
      <c r="Y14" s="156">
        <v>699</v>
      </c>
      <c r="Z14" s="156">
        <v>94</v>
      </c>
      <c r="AA14" s="156">
        <v>10.4</v>
      </c>
      <c r="AB14" s="156">
        <v>20.1</v>
      </c>
      <c r="AC14" s="156">
        <v>2.42</v>
      </c>
      <c r="AD14" s="156">
        <v>9</v>
      </c>
      <c r="AE14" s="156">
        <v>1.58</v>
      </c>
      <c r="AF14" s="156">
        <v>0.65</v>
      </c>
      <c r="AG14" s="156">
        <v>1.4</v>
      </c>
      <c r="AH14" s="156">
        <v>0.2</v>
      </c>
      <c r="AI14" s="156">
        <v>0.8</v>
      </c>
      <c r="AJ14" s="156">
        <v>0.18</v>
      </c>
      <c r="AK14" s="156">
        <v>0.5</v>
      </c>
      <c r="AL14" s="156">
        <v>0.07</v>
      </c>
      <c r="AM14" s="156">
        <v>0.4</v>
      </c>
      <c r="AN14" s="156">
        <v>0.06</v>
      </c>
      <c r="AO14" s="156">
        <v>5</v>
      </c>
      <c r="AP14" s="156">
        <v>4</v>
      </c>
      <c r="AQ14" s="156">
        <v>34</v>
      </c>
      <c r="AR14" s="156">
        <v>11</v>
      </c>
      <c r="AS14" s="156"/>
      <c r="AT14" s="156"/>
      <c r="AU14" s="156">
        <v>6000</v>
      </c>
      <c r="AV14" s="156"/>
      <c r="AW14" s="156"/>
      <c r="AX14" s="156">
        <v>1.5</v>
      </c>
      <c r="AY14" s="156">
        <v>2.8</v>
      </c>
      <c r="AZ14" s="156"/>
      <c r="BA14" s="156"/>
      <c r="BB14" s="157">
        <v>2.4</v>
      </c>
      <c r="BC14" s="157">
        <f>Y14/AO14</f>
        <v>139.8</v>
      </c>
      <c r="BD14" s="157">
        <f>Y14/Z14</f>
        <v>7.4361702127659575</v>
      </c>
      <c r="BE14" s="157">
        <f>W14/Z14</f>
        <v>6.851063829787234</v>
      </c>
      <c r="BF14" s="157"/>
      <c r="BG14" s="157"/>
      <c r="BH14" s="157">
        <f>AY14/Z14</f>
        <v>0.02978723404255319</v>
      </c>
      <c r="BI14" s="157"/>
      <c r="BJ14" s="157"/>
      <c r="BK14" s="158">
        <v>10.163943803421063</v>
      </c>
      <c r="BL14" s="157">
        <f t="shared" si="0"/>
        <v>1.0137806175238033</v>
      </c>
      <c r="BM14" s="157">
        <f t="shared" si="1"/>
        <v>44.3421052631579</v>
      </c>
      <c r="BN14" s="157">
        <f t="shared" si="2"/>
        <v>1.6303527033980794</v>
      </c>
      <c r="BO14" s="157">
        <f t="shared" si="3"/>
        <v>57.745344951258865</v>
      </c>
      <c r="BP14" s="159">
        <v>0.70402</v>
      </c>
      <c r="BQ14" s="159" t="s">
        <v>1083</v>
      </c>
      <c r="BR14" s="160">
        <v>2.6</v>
      </c>
      <c r="BS14" s="161"/>
      <c r="BT14" s="161"/>
      <c r="BU14" s="161"/>
      <c r="BV14" s="162"/>
      <c r="BW14" s="162">
        <f>AA14/2.5</f>
        <v>4.16</v>
      </c>
      <c r="BX14" s="162">
        <f>AB14/7.5</f>
        <v>2.68</v>
      </c>
      <c r="BY14" s="162"/>
      <c r="BZ14" s="162">
        <f>AD14/7.4</f>
        <v>1.2162162162162162</v>
      </c>
      <c r="CA14" s="162"/>
      <c r="CB14" s="162"/>
      <c r="CC14" s="162"/>
      <c r="CD14" s="162"/>
      <c r="CE14" s="162"/>
      <c r="CF14" s="162"/>
      <c r="CG14" s="162"/>
      <c r="CH14" s="162"/>
      <c r="CI14" s="162"/>
      <c r="CJ14" s="162"/>
      <c r="CK14" s="162">
        <f aca="true" t="shared" si="5" ref="CK14:CK45">AO14/28</f>
        <v>0.17857142857142858</v>
      </c>
      <c r="CL14" s="162"/>
      <c r="CM14" s="162"/>
    </row>
    <row r="15" spans="1:91" s="152" customFormat="1" ht="14.25" customHeight="1">
      <c r="A15" s="152" t="s">
        <v>1060</v>
      </c>
      <c r="B15" s="153">
        <v>-34.699</v>
      </c>
      <c r="C15" s="154">
        <v>-70.1005</v>
      </c>
      <c r="D15" s="155">
        <v>5.18</v>
      </c>
      <c r="E15" s="155">
        <v>5.38</v>
      </c>
      <c r="F15" s="152" t="s">
        <v>1084</v>
      </c>
      <c r="G15" s="156">
        <v>59.89</v>
      </c>
      <c r="H15" s="156">
        <v>0.61</v>
      </c>
      <c r="I15" s="156">
        <v>16.73</v>
      </c>
      <c r="J15" s="156"/>
      <c r="K15" s="157">
        <v>1.5296806512210395</v>
      </c>
      <c r="L15" s="156"/>
      <c r="M15" s="156">
        <v>0.01</v>
      </c>
      <c r="N15" s="156">
        <v>2.22</v>
      </c>
      <c r="O15" s="156">
        <v>4.77</v>
      </c>
      <c r="P15" s="156">
        <v>5.55</v>
      </c>
      <c r="Q15" s="156">
        <v>2.93</v>
      </c>
      <c r="R15" s="156">
        <v>0.17</v>
      </c>
      <c r="S15" s="171">
        <v>4.83</v>
      </c>
      <c r="T15" s="156"/>
      <c r="U15" s="156">
        <v>99.4</v>
      </c>
      <c r="V15" s="156">
        <v>87</v>
      </c>
      <c r="W15" s="156">
        <v>762</v>
      </c>
      <c r="X15" s="156"/>
      <c r="Y15" s="156">
        <v>680</v>
      </c>
      <c r="Z15" s="156">
        <v>90</v>
      </c>
      <c r="AA15" s="156">
        <v>13.9</v>
      </c>
      <c r="AB15" s="156">
        <v>27.9</v>
      </c>
      <c r="AC15" s="156">
        <v>3.68</v>
      </c>
      <c r="AD15" s="156">
        <v>14.1</v>
      </c>
      <c r="AE15" s="156">
        <v>2.8</v>
      </c>
      <c r="AF15" s="156">
        <v>0.78</v>
      </c>
      <c r="AG15" s="156">
        <v>2.2</v>
      </c>
      <c r="AH15" s="156">
        <v>0.3</v>
      </c>
      <c r="AI15" s="156">
        <v>1.5</v>
      </c>
      <c r="AJ15" s="156">
        <v>0.3</v>
      </c>
      <c r="AK15" s="156">
        <v>0.8</v>
      </c>
      <c r="AL15" s="156">
        <v>0.12</v>
      </c>
      <c r="AM15" s="156">
        <v>0.8</v>
      </c>
      <c r="AN15" s="156">
        <v>0.11</v>
      </c>
      <c r="AO15" s="156">
        <v>8</v>
      </c>
      <c r="AP15" s="156">
        <v>9</v>
      </c>
      <c r="AQ15" s="156" t="s">
        <v>1073</v>
      </c>
      <c r="AR15" s="156">
        <v>40</v>
      </c>
      <c r="AS15" s="156"/>
      <c r="AT15" s="156"/>
      <c r="AU15" s="156">
        <v>310</v>
      </c>
      <c r="AV15" s="156"/>
      <c r="AW15" s="156"/>
      <c r="AX15" s="156">
        <v>3.9</v>
      </c>
      <c r="AY15" s="156">
        <v>2.6</v>
      </c>
      <c r="AZ15" s="156"/>
      <c r="BA15" s="156"/>
      <c r="BB15" s="157">
        <v>2.5</v>
      </c>
      <c r="BC15" s="157">
        <f>Y15/AO15</f>
        <v>85</v>
      </c>
      <c r="BD15" s="157">
        <f>Y15/Z15</f>
        <v>7.555555555555555</v>
      </c>
      <c r="BE15" s="157">
        <f>W15/Z15</f>
        <v>8.466666666666667</v>
      </c>
      <c r="BF15" s="157"/>
      <c r="BG15" s="157"/>
      <c r="BH15" s="157">
        <f>AY15/Z15</f>
        <v>0.02888888888888889</v>
      </c>
      <c r="BI15" s="157"/>
      <c r="BJ15" s="157"/>
      <c r="BK15" s="158">
        <v>3.6543968744364808</v>
      </c>
      <c r="BL15" s="157">
        <f t="shared" si="0"/>
        <v>1.2537021694215704</v>
      </c>
      <c r="BM15" s="157">
        <f t="shared" si="1"/>
        <v>27.426229508196723</v>
      </c>
      <c r="BN15" s="157">
        <f t="shared" si="2"/>
        <v>0.6890453383878555</v>
      </c>
      <c r="BO15" s="157">
        <f t="shared" si="3"/>
        <v>76.37902077051609</v>
      </c>
      <c r="BP15" s="159">
        <v>0.70404</v>
      </c>
      <c r="BQ15" s="159" t="s">
        <v>1085</v>
      </c>
      <c r="BR15" s="160">
        <v>2.9</v>
      </c>
      <c r="BS15" s="161"/>
      <c r="BT15" s="161"/>
      <c r="BU15" s="161"/>
      <c r="BV15" s="162"/>
      <c r="BW15" s="162">
        <f>AA15/2.5</f>
        <v>5.5600000000000005</v>
      </c>
      <c r="BX15" s="162">
        <f>AB15/7.5</f>
        <v>3.7199999999999998</v>
      </c>
      <c r="BY15" s="162"/>
      <c r="BZ15" s="162">
        <f>AD15/7.4</f>
        <v>1.9054054054054053</v>
      </c>
      <c r="CA15" s="162"/>
      <c r="CB15" s="162"/>
      <c r="CC15" s="162"/>
      <c r="CD15" s="162"/>
      <c r="CE15" s="162"/>
      <c r="CF15" s="162"/>
      <c r="CG15" s="162"/>
      <c r="CH15" s="162"/>
      <c r="CI15" s="162"/>
      <c r="CJ15" s="162"/>
      <c r="CK15" s="162">
        <f t="shared" si="5"/>
        <v>0.2857142857142857</v>
      </c>
      <c r="CL15" s="162"/>
      <c r="CM15" s="162"/>
    </row>
    <row r="16" spans="1:91" s="152" customFormat="1" ht="14.25" customHeight="1">
      <c r="A16" s="152" t="s">
        <v>1060</v>
      </c>
      <c r="B16" s="153">
        <v>-34.6232</v>
      </c>
      <c r="C16" s="154">
        <v>-70.376</v>
      </c>
      <c r="D16" s="155">
        <v>5.18</v>
      </c>
      <c r="E16" s="155">
        <v>5.38</v>
      </c>
      <c r="F16" s="152" t="s">
        <v>1086</v>
      </c>
      <c r="G16" s="156">
        <v>64.42</v>
      </c>
      <c r="H16" s="156">
        <v>0.53</v>
      </c>
      <c r="I16" s="156">
        <v>17.76</v>
      </c>
      <c r="J16" s="156"/>
      <c r="K16" s="157">
        <v>0.8098309329993739</v>
      </c>
      <c r="L16" s="156"/>
      <c r="M16" s="156">
        <v>0</v>
      </c>
      <c r="N16" s="156">
        <v>1.02</v>
      </c>
      <c r="O16" s="156">
        <v>3.69</v>
      </c>
      <c r="P16" s="156">
        <v>6.8</v>
      </c>
      <c r="Q16" s="156">
        <v>2.67</v>
      </c>
      <c r="R16" s="156">
        <v>0.2</v>
      </c>
      <c r="S16" s="156">
        <v>3.35</v>
      </c>
      <c r="T16" s="156"/>
      <c r="U16" s="156">
        <v>101.34</v>
      </c>
      <c r="V16" s="156">
        <v>54.6</v>
      </c>
      <c r="W16" s="156">
        <v>464</v>
      </c>
      <c r="X16" s="156"/>
      <c r="Y16" s="156">
        <v>823</v>
      </c>
      <c r="Z16" s="156">
        <v>95</v>
      </c>
      <c r="AA16" s="156">
        <v>15.15</v>
      </c>
      <c r="AB16" s="156">
        <v>30.74</v>
      </c>
      <c r="AC16" s="156">
        <v>3.92</v>
      </c>
      <c r="AD16" s="156">
        <v>15.11</v>
      </c>
      <c r="AE16" s="156">
        <v>2.51</v>
      </c>
      <c r="AF16" s="156">
        <v>0.69</v>
      </c>
      <c r="AG16" s="156">
        <v>1.9</v>
      </c>
      <c r="AH16" s="156">
        <v>0.17</v>
      </c>
      <c r="AI16" s="156">
        <v>0.76</v>
      </c>
      <c r="AJ16" s="156">
        <v>0.13</v>
      </c>
      <c r="AK16" s="156">
        <v>0.35</v>
      </c>
      <c r="AL16" s="156">
        <v>0.04</v>
      </c>
      <c r="AM16" s="156">
        <v>0.28</v>
      </c>
      <c r="AN16" s="156">
        <v>0.05</v>
      </c>
      <c r="AO16" s="156">
        <v>4</v>
      </c>
      <c r="AP16" s="156">
        <v>4</v>
      </c>
      <c r="AQ16" s="156">
        <v>78</v>
      </c>
      <c r="AR16" s="156">
        <v>58</v>
      </c>
      <c r="AS16" s="156"/>
      <c r="AT16" s="156"/>
      <c r="AU16" s="156">
        <v>2410</v>
      </c>
      <c r="AV16" s="156"/>
      <c r="AW16" s="156"/>
      <c r="AX16" s="156">
        <v>3.9</v>
      </c>
      <c r="AY16" s="156">
        <v>2.7</v>
      </c>
      <c r="AZ16" s="156"/>
      <c r="BA16" s="156"/>
      <c r="BB16" s="157">
        <v>2.6</v>
      </c>
      <c r="BC16" s="157">
        <f>Y16/AO16</f>
        <v>205.75</v>
      </c>
      <c r="BD16" s="157">
        <f>Y16/Z16</f>
        <v>8.663157894736843</v>
      </c>
      <c r="BE16" s="157">
        <f>W16/Z16</f>
        <v>4.88421052631579</v>
      </c>
      <c r="BF16" s="157"/>
      <c r="BG16" s="157"/>
      <c r="BH16" s="157">
        <f>AY16/Z16</f>
        <v>0.028421052631578948</v>
      </c>
      <c r="BI16" s="157"/>
      <c r="BJ16" s="157"/>
      <c r="BK16" s="158">
        <v>10.497329980677678</v>
      </c>
      <c r="BL16" s="157">
        <f t="shared" si="0"/>
        <v>1.1703685557691061</v>
      </c>
      <c r="BM16" s="157">
        <f t="shared" si="1"/>
        <v>33.509433962264154</v>
      </c>
      <c r="BN16" s="157">
        <f t="shared" si="2"/>
        <v>0.7939518950974254</v>
      </c>
      <c r="BO16" s="157">
        <f t="shared" si="3"/>
        <v>73.72757540042473</v>
      </c>
      <c r="BP16" s="159">
        <v>0.70406</v>
      </c>
      <c r="BQ16" s="159" t="s">
        <v>1087</v>
      </c>
      <c r="BR16" s="160">
        <v>2.5</v>
      </c>
      <c r="BS16" s="161"/>
      <c r="BT16" s="161"/>
      <c r="BU16" s="161"/>
      <c r="BV16" s="162"/>
      <c r="BW16" s="162">
        <f>AA16/2.5</f>
        <v>6.0600000000000005</v>
      </c>
      <c r="BX16" s="162">
        <f>AB16/7.5</f>
        <v>4.0986666666666665</v>
      </c>
      <c r="BY16" s="162"/>
      <c r="BZ16" s="162">
        <f>AD16/7.4</f>
        <v>2.0418918918918916</v>
      </c>
      <c r="CA16" s="162"/>
      <c r="CB16" s="162"/>
      <c r="CC16" s="162"/>
      <c r="CD16" s="162"/>
      <c r="CE16" s="162"/>
      <c r="CF16" s="162"/>
      <c r="CG16" s="162"/>
      <c r="CH16" s="162"/>
      <c r="CI16" s="162"/>
      <c r="CJ16" s="162"/>
      <c r="CK16" s="162">
        <f t="shared" si="5"/>
        <v>0.14285714285714285</v>
      </c>
      <c r="CL16" s="162"/>
      <c r="CM16" s="162"/>
    </row>
    <row r="17" spans="1:91" s="152" customFormat="1" ht="14.25" customHeight="1">
      <c r="A17" s="163" t="s">
        <v>1066</v>
      </c>
      <c r="B17" s="153">
        <v>-34.1497543880803</v>
      </c>
      <c r="C17" s="153">
        <v>-70.2794462797273</v>
      </c>
      <c r="D17" s="155">
        <v>4.8</v>
      </c>
      <c r="E17" s="162">
        <v>8.2</v>
      </c>
      <c r="F17" s="152" t="s">
        <v>1088</v>
      </c>
      <c r="G17" s="156">
        <v>52</v>
      </c>
      <c r="H17" s="156">
        <v>1.13</v>
      </c>
      <c r="I17" s="156">
        <v>17.47</v>
      </c>
      <c r="J17" s="157"/>
      <c r="K17" s="156">
        <v>7.05</v>
      </c>
      <c r="L17" s="157"/>
      <c r="M17" s="156">
        <v>0.14</v>
      </c>
      <c r="N17" s="156">
        <v>5.83</v>
      </c>
      <c r="O17" s="156">
        <v>7.28</v>
      </c>
      <c r="P17" s="156">
        <v>5.06</v>
      </c>
      <c r="Q17" s="156">
        <v>0.83</v>
      </c>
      <c r="R17" s="156">
        <v>0.23</v>
      </c>
      <c r="S17" s="172">
        <v>3.51</v>
      </c>
      <c r="T17" s="156"/>
      <c r="U17" s="156">
        <v>99.44</v>
      </c>
      <c r="V17" s="156">
        <v>22</v>
      </c>
      <c r="W17" s="156">
        <v>320</v>
      </c>
      <c r="X17" s="156"/>
      <c r="Y17" s="156">
        <v>530</v>
      </c>
      <c r="Z17" s="156"/>
      <c r="AA17" s="156">
        <v>15.3</v>
      </c>
      <c r="AB17" s="156">
        <v>32.3</v>
      </c>
      <c r="AC17" s="156"/>
      <c r="AD17" s="156">
        <v>20.2</v>
      </c>
      <c r="AE17" s="156">
        <v>4.67</v>
      </c>
      <c r="AF17" s="156">
        <v>1.29</v>
      </c>
      <c r="AG17" s="156"/>
      <c r="AH17" s="156">
        <v>0.57</v>
      </c>
      <c r="AI17" s="156"/>
      <c r="AJ17" s="156"/>
      <c r="AK17" s="156"/>
      <c r="AL17" s="156"/>
      <c r="AM17" s="156">
        <v>1.44</v>
      </c>
      <c r="AN17" s="156">
        <v>0.203</v>
      </c>
      <c r="AO17" s="156"/>
      <c r="AP17" s="156">
        <v>23</v>
      </c>
      <c r="AQ17" s="156">
        <v>149</v>
      </c>
      <c r="AR17" s="156">
        <v>149</v>
      </c>
      <c r="AS17" s="156">
        <v>28</v>
      </c>
      <c r="AT17" s="156"/>
      <c r="AU17" s="156"/>
      <c r="AV17" s="156"/>
      <c r="AW17" s="156"/>
      <c r="AX17" s="156">
        <v>0.6</v>
      </c>
      <c r="AY17" s="156">
        <v>2.7</v>
      </c>
      <c r="AZ17" s="156">
        <v>0.7</v>
      </c>
      <c r="BA17" s="156">
        <v>0.24</v>
      </c>
      <c r="BB17" s="157">
        <v>3.2</v>
      </c>
      <c r="BC17" s="157"/>
      <c r="BD17" s="157"/>
      <c r="BE17" s="157"/>
      <c r="BF17" s="157"/>
      <c r="BG17" s="157"/>
      <c r="BH17" s="157"/>
      <c r="BI17" s="157"/>
      <c r="BJ17" s="157"/>
      <c r="BK17" s="158">
        <v>1.9085596875499458</v>
      </c>
      <c r="BL17" s="157">
        <f t="shared" si="0"/>
        <v>1.2855655840308156</v>
      </c>
      <c r="BM17" s="157">
        <f t="shared" si="1"/>
        <v>15.460176991150442</v>
      </c>
      <c r="BN17" s="157">
        <f t="shared" si="2"/>
        <v>1.20926243567753</v>
      </c>
      <c r="BO17" s="157">
        <f t="shared" si="3"/>
        <v>64.81948718567689</v>
      </c>
      <c r="BP17" s="159"/>
      <c r="BQ17" s="159"/>
      <c r="BR17" s="155"/>
      <c r="BS17" s="161"/>
      <c r="BT17" s="161"/>
      <c r="BU17" s="161"/>
      <c r="BV17" s="162"/>
      <c r="BW17" s="162">
        <f>AA17/2.5</f>
        <v>6.12</v>
      </c>
      <c r="BX17" s="162">
        <f>AB17/7.5</f>
        <v>4.306666666666667</v>
      </c>
      <c r="BY17" s="162"/>
      <c r="BZ17" s="162">
        <f>AD17/7.4</f>
        <v>2.7297297297297294</v>
      </c>
      <c r="CA17" s="162"/>
      <c r="CB17" s="162"/>
      <c r="CC17" s="162"/>
      <c r="CD17" s="162"/>
      <c r="CE17" s="162"/>
      <c r="CF17" s="162"/>
      <c r="CG17" s="162"/>
      <c r="CH17" s="162"/>
      <c r="CI17" s="162"/>
      <c r="CJ17" s="162"/>
      <c r="CK17" s="162"/>
      <c r="CL17" s="162"/>
      <c r="CM17" s="162"/>
    </row>
    <row r="18" spans="1:91" s="152" customFormat="1" ht="14.25" customHeight="1">
      <c r="A18" s="163" t="s">
        <v>1066</v>
      </c>
      <c r="B18" s="153">
        <v>-34.1313161798695</v>
      </c>
      <c r="C18" s="153">
        <v>-70.4380359119441</v>
      </c>
      <c r="D18" s="155">
        <v>4.8</v>
      </c>
      <c r="E18" s="162">
        <v>8.2</v>
      </c>
      <c r="F18" s="152" t="s">
        <v>1089</v>
      </c>
      <c r="G18" s="156">
        <v>54.17</v>
      </c>
      <c r="H18" s="156">
        <v>1.07</v>
      </c>
      <c r="I18" s="156">
        <v>18.49</v>
      </c>
      <c r="J18" s="157"/>
      <c r="K18" s="156">
        <v>8.01</v>
      </c>
      <c r="L18" s="157"/>
      <c r="M18" s="156">
        <v>0.09</v>
      </c>
      <c r="N18" s="156">
        <v>5.1</v>
      </c>
      <c r="O18" s="156">
        <v>8.24</v>
      </c>
      <c r="P18" s="156">
        <v>4.08</v>
      </c>
      <c r="Q18" s="156">
        <v>0.93</v>
      </c>
      <c r="R18" s="156">
        <v>0.22</v>
      </c>
      <c r="S18" s="157">
        <v>2.42</v>
      </c>
      <c r="T18" s="156"/>
      <c r="U18" s="156">
        <v>100.4</v>
      </c>
      <c r="V18" s="156"/>
      <c r="W18" s="156">
        <v>374</v>
      </c>
      <c r="X18" s="156"/>
      <c r="Y18" s="156">
        <v>712</v>
      </c>
      <c r="Z18" s="156"/>
      <c r="AA18" s="156">
        <v>11.6</v>
      </c>
      <c r="AB18" s="156">
        <v>27.3</v>
      </c>
      <c r="AC18" s="156"/>
      <c r="AD18" s="156">
        <v>16.8</v>
      </c>
      <c r="AE18" s="156">
        <v>3.89</v>
      </c>
      <c r="AF18" s="156">
        <v>1.11</v>
      </c>
      <c r="AG18" s="156"/>
      <c r="AH18" s="156">
        <v>0.446</v>
      </c>
      <c r="AI18" s="156"/>
      <c r="AJ18" s="156"/>
      <c r="AK18" s="156"/>
      <c r="AL18" s="156"/>
      <c r="AM18" s="156">
        <v>0.967</v>
      </c>
      <c r="AN18" s="156">
        <v>0.131</v>
      </c>
      <c r="AO18" s="156"/>
      <c r="AP18" s="156">
        <v>20</v>
      </c>
      <c r="AQ18" s="156">
        <v>76</v>
      </c>
      <c r="AR18" s="156">
        <v>130</v>
      </c>
      <c r="AS18" s="156">
        <v>32</v>
      </c>
      <c r="AT18" s="156"/>
      <c r="AU18" s="156"/>
      <c r="AV18" s="156"/>
      <c r="AW18" s="156">
        <v>8</v>
      </c>
      <c r="AX18" s="156">
        <v>1.2</v>
      </c>
      <c r="AY18" s="156">
        <v>1.8</v>
      </c>
      <c r="AZ18" s="156">
        <v>0.6</v>
      </c>
      <c r="BA18" s="156">
        <v>0.12</v>
      </c>
      <c r="BB18" s="157">
        <v>2.2</v>
      </c>
      <c r="BC18" s="157"/>
      <c r="BD18" s="157"/>
      <c r="BE18" s="157"/>
      <c r="BF18" s="157"/>
      <c r="BG18" s="157"/>
      <c r="BH18" s="157"/>
      <c r="BI18" s="157"/>
      <c r="BJ18" s="157"/>
      <c r="BK18" s="158">
        <v>2.9762418956817376</v>
      </c>
      <c r="BL18" s="157">
        <f t="shared" si="0"/>
        <v>1.2277083323750455</v>
      </c>
      <c r="BM18" s="157">
        <f t="shared" si="1"/>
        <v>17.280373831775698</v>
      </c>
      <c r="BN18" s="157">
        <f t="shared" si="2"/>
        <v>1.5705882352941176</v>
      </c>
      <c r="BO18" s="157">
        <f t="shared" si="3"/>
        <v>58.65386111388025</v>
      </c>
      <c r="BP18" s="159"/>
      <c r="BQ18" s="159"/>
      <c r="BR18" s="155"/>
      <c r="BS18" s="161"/>
      <c r="BT18" s="161"/>
      <c r="BU18" s="161"/>
      <c r="BV18" s="162"/>
      <c r="BW18" s="162">
        <f>AA18/2.5</f>
        <v>4.64</v>
      </c>
      <c r="BX18" s="162">
        <f>AB18/7.5</f>
        <v>3.64</v>
      </c>
      <c r="BY18" s="162"/>
      <c r="BZ18" s="162">
        <f>AD18/7.4</f>
        <v>2.27027027027027</v>
      </c>
      <c r="CA18" s="162"/>
      <c r="CB18" s="162"/>
      <c r="CC18" s="162"/>
      <c r="CD18" s="162"/>
      <c r="CE18" s="162"/>
      <c r="CF18" s="162"/>
      <c r="CG18" s="162"/>
      <c r="CH18" s="162"/>
      <c r="CI18" s="162"/>
      <c r="CJ18" s="162"/>
      <c r="CK18" s="162"/>
      <c r="CL18" s="162"/>
      <c r="CM18" s="162"/>
    </row>
    <row r="19" spans="1:91" s="152" customFormat="1" ht="14.25" customHeight="1">
      <c r="A19" s="163" t="s">
        <v>1066</v>
      </c>
      <c r="B19" s="153">
        <v>-34.1021327668933</v>
      </c>
      <c r="C19" s="153">
        <v>-70.3058304452924</v>
      </c>
      <c r="D19" s="155">
        <v>4.8</v>
      </c>
      <c r="E19" s="162">
        <v>8.2</v>
      </c>
      <c r="F19" s="152" t="s">
        <v>1090</v>
      </c>
      <c r="G19" s="156">
        <v>54.92</v>
      </c>
      <c r="H19" s="156">
        <v>0.86</v>
      </c>
      <c r="I19" s="156">
        <v>20.16</v>
      </c>
      <c r="J19" s="157"/>
      <c r="K19" s="156">
        <v>7.92</v>
      </c>
      <c r="L19" s="157"/>
      <c r="M19" s="156">
        <v>0.18</v>
      </c>
      <c r="N19" s="156">
        <v>2.41</v>
      </c>
      <c r="O19" s="156">
        <v>8.49</v>
      </c>
      <c r="P19" s="156">
        <v>3.87</v>
      </c>
      <c r="Q19" s="156">
        <v>0.3</v>
      </c>
      <c r="R19" s="156">
        <v>0.26</v>
      </c>
      <c r="S19" s="157">
        <v>1.02</v>
      </c>
      <c r="T19" s="156"/>
      <c r="U19" s="156">
        <v>99.37</v>
      </c>
      <c r="V19" s="156"/>
      <c r="W19" s="156">
        <v>214</v>
      </c>
      <c r="X19" s="156"/>
      <c r="Y19" s="156">
        <v>533</v>
      </c>
      <c r="Z19" s="156"/>
      <c r="AA19" s="156">
        <v>15</v>
      </c>
      <c r="AB19" s="156">
        <v>33.8</v>
      </c>
      <c r="AC19" s="156"/>
      <c r="AD19" s="156">
        <v>17.5</v>
      </c>
      <c r="AE19" s="156">
        <v>4.22</v>
      </c>
      <c r="AF19" s="156">
        <v>1.2</v>
      </c>
      <c r="AG19" s="156"/>
      <c r="AH19" s="156">
        <v>0.553</v>
      </c>
      <c r="AI19" s="156"/>
      <c r="AJ19" s="156"/>
      <c r="AK19" s="156"/>
      <c r="AL19" s="156"/>
      <c r="AM19" s="156">
        <v>1.58</v>
      </c>
      <c r="AN19" s="156">
        <v>0.224</v>
      </c>
      <c r="AO19" s="156"/>
      <c r="AP19" s="156">
        <v>19</v>
      </c>
      <c r="AQ19" s="156">
        <v>16</v>
      </c>
      <c r="AR19" s="156">
        <v>22</v>
      </c>
      <c r="AS19" s="156">
        <v>25</v>
      </c>
      <c r="AT19" s="156"/>
      <c r="AU19" s="156"/>
      <c r="AV19" s="156"/>
      <c r="AW19" s="156"/>
      <c r="AX19" s="156">
        <v>0.1</v>
      </c>
      <c r="AY19" s="156">
        <v>3.3</v>
      </c>
      <c r="AZ19" s="156">
        <v>1.1</v>
      </c>
      <c r="BA19" s="156">
        <v>0.15</v>
      </c>
      <c r="BB19" s="157">
        <v>2.6</v>
      </c>
      <c r="BC19" s="157"/>
      <c r="BD19" s="157"/>
      <c r="BE19" s="157"/>
      <c r="BF19" s="157"/>
      <c r="BG19" s="157"/>
      <c r="BH19" s="157"/>
      <c r="BI19" s="157"/>
      <c r="BJ19" s="157"/>
      <c r="BK19" s="158">
        <v>1.7502457587286897</v>
      </c>
      <c r="BL19" s="157">
        <f t="shared" si="0"/>
        <v>1.0975925769333539</v>
      </c>
      <c r="BM19" s="157">
        <f t="shared" si="1"/>
        <v>23.441860465116278</v>
      </c>
      <c r="BN19" s="157">
        <f t="shared" si="2"/>
        <v>3.2863070539419086</v>
      </c>
      <c r="BO19" s="157">
        <f t="shared" si="3"/>
        <v>40.40447667559278</v>
      </c>
      <c r="BP19" s="159"/>
      <c r="BQ19" s="159"/>
      <c r="BR19" s="164"/>
      <c r="BS19" s="161"/>
      <c r="BT19" s="161"/>
      <c r="BU19" s="161"/>
      <c r="BV19" s="162"/>
      <c r="BW19" s="162">
        <f>AA19/2.5</f>
        <v>6</v>
      </c>
      <c r="BX19" s="162">
        <f>AB19/7.5</f>
        <v>4.506666666666666</v>
      </c>
      <c r="BY19" s="162"/>
      <c r="BZ19" s="162">
        <f>AD19/7.4</f>
        <v>2.364864864864865</v>
      </c>
      <c r="CA19" s="162"/>
      <c r="CB19" s="162"/>
      <c r="CC19" s="162"/>
      <c r="CD19" s="162"/>
      <c r="CE19" s="162"/>
      <c r="CF19" s="162"/>
      <c r="CG19" s="162"/>
      <c r="CH19" s="162"/>
      <c r="CI19" s="162"/>
      <c r="CJ19" s="162"/>
      <c r="CK19" s="162"/>
      <c r="CL19" s="162"/>
      <c r="CM19" s="162"/>
    </row>
    <row r="20" spans="1:91" s="152" customFormat="1" ht="14.25" customHeight="1">
      <c r="A20" s="163" t="s">
        <v>1066</v>
      </c>
      <c r="B20" s="153">
        <v>-34.1040164858845</v>
      </c>
      <c r="C20" s="153">
        <v>-70.2982708208376</v>
      </c>
      <c r="D20" s="155">
        <v>4.8</v>
      </c>
      <c r="E20" s="162">
        <v>8.2</v>
      </c>
      <c r="F20" s="152" t="s">
        <v>1091</v>
      </c>
      <c r="G20" s="156">
        <v>55.47</v>
      </c>
      <c r="H20" s="156">
        <v>0.8</v>
      </c>
      <c r="I20" s="156">
        <v>19.04</v>
      </c>
      <c r="J20" s="157"/>
      <c r="K20" s="156">
        <v>7.92</v>
      </c>
      <c r="L20" s="157"/>
      <c r="M20" s="156">
        <v>0.15</v>
      </c>
      <c r="N20" s="156">
        <v>3.51</v>
      </c>
      <c r="O20" s="156">
        <v>7.14</v>
      </c>
      <c r="P20" s="156">
        <v>3.92</v>
      </c>
      <c r="Q20" s="156">
        <v>1.12</v>
      </c>
      <c r="R20" s="156">
        <v>0.2</v>
      </c>
      <c r="S20" s="157">
        <v>1.02</v>
      </c>
      <c r="T20" s="156"/>
      <c r="U20" s="156">
        <v>100.51</v>
      </c>
      <c r="V20" s="156"/>
      <c r="W20" s="156">
        <v>344</v>
      </c>
      <c r="X20" s="156"/>
      <c r="Y20" s="156">
        <v>486</v>
      </c>
      <c r="Z20" s="156"/>
      <c r="AA20" s="156">
        <v>12.6</v>
      </c>
      <c r="AB20" s="156">
        <v>29</v>
      </c>
      <c r="AC20" s="156"/>
      <c r="AD20" s="156">
        <v>15.4</v>
      </c>
      <c r="AE20" s="156">
        <v>3.81</v>
      </c>
      <c r="AF20" s="156">
        <v>1.1</v>
      </c>
      <c r="AG20" s="156"/>
      <c r="AH20" s="156">
        <v>0.518</v>
      </c>
      <c r="AI20" s="156"/>
      <c r="AJ20" s="156"/>
      <c r="AK20" s="156"/>
      <c r="AL20" s="156"/>
      <c r="AM20" s="156">
        <v>1.4</v>
      </c>
      <c r="AN20" s="156">
        <v>0.182</v>
      </c>
      <c r="AO20" s="156"/>
      <c r="AP20" s="156">
        <v>17</v>
      </c>
      <c r="AQ20" s="156">
        <v>15</v>
      </c>
      <c r="AR20" s="156">
        <v>14</v>
      </c>
      <c r="AS20" s="156">
        <v>24</v>
      </c>
      <c r="AT20" s="156"/>
      <c r="AU20" s="156"/>
      <c r="AV20" s="156"/>
      <c r="AW20" s="156"/>
      <c r="AX20" s="156">
        <v>1.2</v>
      </c>
      <c r="AY20" s="156">
        <v>4.7</v>
      </c>
      <c r="AZ20" s="156">
        <v>1.6</v>
      </c>
      <c r="BA20" s="156">
        <v>0.17</v>
      </c>
      <c r="BB20" s="157">
        <v>2.3</v>
      </c>
      <c r="BC20" s="157"/>
      <c r="BD20" s="157"/>
      <c r="BE20" s="157"/>
      <c r="BF20" s="157"/>
      <c r="BG20" s="157"/>
      <c r="BH20" s="157"/>
      <c r="BI20" s="157"/>
      <c r="BJ20" s="157"/>
      <c r="BK20" s="158">
        <v>1.980697818882053</v>
      </c>
      <c r="BL20" s="157">
        <f t="shared" si="0"/>
        <v>1.0841802182011688</v>
      </c>
      <c r="BM20" s="157">
        <f t="shared" si="1"/>
        <v>23.799999999999997</v>
      </c>
      <c r="BN20" s="157">
        <f t="shared" si="2"/>
        <v>2.2564102564102564</v>
      </c>
      <c r="BO20" s="157">
        <f t="shared" si="3"/>
        <v>49.683739676814106</v>
      </c>
      <c r="BP20" s="159"/>
      <c r="BQ20" s="159"/>
      <c r="BR20" s="155"/>
      <c r="BS20" s="161"/>
      <c r="BT20" s="161"/>
      <c r="BU20" s="161"/>
      <c r="BV20" s="162"/>
      <c r="BW20" s="162">
        <f>AA20/2.5</f>
        <v>5.04</v>
      </c>
      <c r="BX20" s="162">
        <f>AB20/7.5</f>
        <v>3.8666666666666667</v>
      </c>
      <c r="BY20" s="162"/>
      <c r="BZ20" s="162">
        <f>AD20/7.4</f>
        <v>2.081081081081081</v>
      </c>
      <c r="CA20" s="162"/>
      <c r="CB20" s="162"/>
      <c r="CC20" s="162"/>
      <c r="CD20" s="162"/>
      <c r="CE20" s="162"/>
      <c r="CF20" s="162"/>
      <c r="CG20" s="162"/>
      <c r="CH20" s="162"/>
      <c r="CI20" s="162"/>
      <c r="CJ20" s="162"/>
      <c r="CK20" s="162"/>
      <c r="CL20" s="162"/>
      <c r="CM20" s="162"/>
    </row>
    <row r="21" spans="1:91" s="152" customFormat="1" ht="14.25" customHeight="1">
      <c r="A21" s="163" t="s">
        <v>1066</v>
      </c>
      <c r="B21" s="153">
        <v>-34.1552657590705</v>
      </c>
      <c r="C21" s="153">
        <v>-70.3126138754262</v>
      </c>
      <c r="D21" s="155">
        <v>4.8</v>
      </c>
      <c r="E21" s="162">
        <v>8.2</v>
      </c>
      <c r="F21" s="152" t="s">
        <v>1092</v>
      </c>
      <c r="G21" s="156">
        <v>57.25</v>
      </c>
      <c r="H21" s="156">
        <v>0.81</v>
      </c>
      <c r="I21" s="156">
        <v>18.23</v>
      </c>
      <c r="J21" s="157"/>
      <c r="K21" s="156">
        <v>5.76</v>
      </c>
      <c r="L21" s="157"/>
      <c r="M21" s="156">
        <v>0.15</v>
      </c>
      <c r="N21" s="156">
        <v>3.34</v>
      </c>
      <c r="O21" s="156">
        <v>6.77</v>
      </c>
      <c r="P21" s="156">
        <v>4.3</v>
      </c>
      <c r="Q21" s="156">
        <v>0.73</v>
      </c>
      <c r="R21" s="156">
        <v>0.25</v>
      </c>
      <c r="S21" s="157">
        <v>1.75</v>
      </c>
      <c r="T21" s="156"/>
      <c r="U21" s="156">
        <v>99.34</v>
      </c>
      <c r="V21" s="156">
        <v>44</v>
      </c>
      <c r="W21" s="156">
        <v>360</v>
      </c>
      <c r="X21" s="156"/>
      <c r="Y21" s="156">
        <v>620</v>
      </c>
      <c r="Z21" s="156"/>
      <c r="AA21" s="156">
        <v>15.9</v>
      </c>
      <c r="AB21" s="156">
        <v>33.5</v>
      </c>
      <c r="AC21" s="156"/>
      <c r="AD21" s="156">
        <v>18.1</v>
      </c>
      <c r="AE21" s="156">
        <v>4.01</v>
      </c>
      <c r="AF21" s="156">
        <v>1</v>
      </c>
      <c r="AG21" s="156"/>
      <c r="AH21" s="156">
        <v>0.448</v>
      </c>
      <c r="AI21" s="156"/>
      <c r="AJ21" s="156"/>
      <c r="AK21" s="156"/>
      <c r="AL21" s="156"/>
      <c r="AM21" s="156">
        <v>1.42</v>
      </c>
      <c r="AN21" s="156">
        <v>0.179</v>
      </c>
      <c r="AO21" s="156"/>
      <c r="AP21" s="156">
        <v>13</v>
      </c>
      <c r="AQ21" s="156">
        <v>33</v>
      </c>
      <c r="AR21" s="156">
        <v>33</v>
      </c>
      <c r="AS21" s="156">
        <v>18</v>
      </c>
      <c r="AT21" s="156"/>
      <c r="AU21" s="156"/>
      <c r="AV21" s="156"/>
      <c r="AW21" s="156">
        <v>11</v>
      </c>
      <c r="AX21" s="156">
        <v>10.9</v>
      </c>
      <c r="AY21" s="156">
        <v>5.8</v>
      </c>
      <c r="AZ21" s="156">
        <v>1.4</v>
      </c>
      <c r="BA21" s="156">
        <v>0.27</v>
      </c>
      <c r="BB21" s="157">
        <v>3.5</v>
      </c>
      <c r="BC21" s="157"/>
      <c r="BD21" s="157"/>
      <c r="BE21" s="157"/>
      <c r="BF21" s="157"/>
      <c r="BG21" s="157"/>
      <c r="BH21" s="157"/>
      <c r="BI21" s="157"/>
      <c r="BJ21" s="157"/>
      <c r="BK21" s="158">
        <v>1.7946704755034573</v>
      </c>
      <c r="BL21" s="157">
        <f t="shared" si="0"/>
        <v>1.106585519622682</v>
      </c>
      <c r="BM21" s="157">
        <f t="shared" si="1"/>
        <v>22.50617283950617</v>
      </c>
      <c r="BN21" s="157">
        <f t="shared" si="2"/>
        <v>1.7245508982035929</v>
      </c>
      <c r="BO21" s="157">
        <f t="shared" si="3"/>
        <v>56.36915897465675</v>
      </c>
      <c r="BP21" s="159"/>
      <c r="BQ21" s="159"/>
      <c r="BR21" s="164"/>
      <c r="BS21" s="161"/>
      <c r="BT21" s="161"/>
      <c r="BU21" s="161"/>
      <c r="BV21" s="162"/>
      <c r="BW21" s="162">
        <f>AA21/2.5</f>
        <v>6.36</v>
      </c>
      <c r="BX21" s="162">
        <f>AB21/7.5</f>
        <v>4.466666666666667</v>
      </c>
      <c r="BY21" s="162"/>
      <c r="BZ21" s="162">
        <f>AD21/7.4</f>
        <v>2.445945945945946</v>
      </c>
      <c r="CA21" s="162"/>
      <c r="CB21" s="162"/>
      <c r="CC21" s="162"/>
      <c r="CD21" s="162"/>
      <c r="CE21" s="162"/>
      <c r="CF21" s="162"/>
      <c r="CG21" s="162"/>
      <c r="CH21" s="162"/>
      <c r="CI21" s="162"/>
      <c r="CJ21" s="162"/>
      <c r="CK21" s="162"/>
      <c r="CL21" s="162"/>
      <c r="CM21" s="162"/>
    </row>
    <row r="22" spans="1:91" s="152" customFormat="1" ht="14.25" customHeight="1">
      <c r="A22" s="163" t="s">
        <v>1066</v>
      </c>
      <c r="B22" s="153">
        <v>-34.1263193109677</v>
      </c>
      <c r="C22" s="153">
        <v>-70.4412043111775</v>
      </c>
      <c r="D22" s="155">
        <v>4.8</v>
      </c>
      <c r="E22" s="162">
        <v>8.2</v>
      </c>
      <c r="F22" s="152" t="s">
        <v>1093</v>
      </c>
      <c r="G22" s="156">
        <v>58.76</v>
      </c>
      <c r="H22" s="156">
        <v>0.86</v>
      </c>
      <c r="I22" s="156">
        <v>18.49</v>
      </c>
      <c r="J22" s="157"/>
      <c r="K22" s="156">
        <v>5.36</v>
      </c>
      <c r="L22" s="157"/>
      <c r="M22" s="156">
        <v>0.08</v>
      </c>
      <c r="N22" s="156">
        <v>2.6</v>
      </c>
      <c r="O22" s="156">
        <v>6.56</v>
      </c>
      <c r="P22" s="156">
        <v>4.48</v>
      </c>
      <c r="Q22" s="156">
        <v>1.96</v>
      </c>
      <c r="R22" s="156">
        <v>0.08</v>
      </c>
      <c r="S22" s="157">
        <v>1.24</v>
      </c>
      <c r="T22" s="156"/>
      <c r="U22" s="156">
        <v>99.23</v>
      </c>
      <c r="V22" s="156"/>
      <c r="W22" s="156">
        <v>511</v>
      </c>
      <c r="X22" s="156"/>
      <c r="Y22" s="156">
        <v>621</v>
      </c>
      <c r="Z22" s="156"/>
      <c r="AA22" s="156">
        <v>18.7</v>
      </c>
      <c r="AB22" s="156">
        <v>40</v>
      </c>
      <c r="AC22" s="156"/>
      <c r="AD22" s="156">
        <v>25.5</v>
      </c>
      <c r="AE22" s="156">
        <v>4.83</v>
      </c>
      <c r="AF22" s="156">
        <v>1.21</v>
      </c>
      <c r="AG22" s="156"/>
      <c r="AH22" s="156">
        <v>0.605</v>
      </c>
      <c r="AI22" s="156"/>
      <c r="AJ22" s="156"/>
      <c r="AK22" s="156"/>
      <c r="AL22" s="156"/>
      <c r="AM22" s="156">
        <v>1.67</v>
      </c>
      <c r="AN22" s="156">
        <v>0.243</v>
      </c>
      <c r="AO22" s="156"/>
      <c r="AP22" s="156">
        <v>15</v>
      </c>
      <c r="AQ22" s="156">
        <v>22</v>
      </c>
      <c r="AR22" s="156">
        <v>31</v>
      </c>
      <c r="AS22" s="156">
        <v>18</v>
      </c>
      <c r="AT22" s="156"/>
      <c r="AU22" s="156"/>
      <c r="AV22" s="156"/>
      <c r="AW22" s="156">
        <v>10</v>
      </c>
      <c r="AX22" s="156">
        <v>2.6</v>
      </c>
      <c r="AY22" s="156">
        <v>7.2</v>
      </c>
      <c r="AZ22" s="156">
        <v>2.2</v>
      </c>
      <c r="BA22" s="156">
        <v>0.33</v>
      </c>
      <c r="BB22" s="157">
        <v>4.3</v>
      </c>
      <c r="BC22" s="157"/>
      <c r="BD22" s="157"/>
      <c r="BE22" s="157"/>
      <c r="BF22" s="157"/>
      <c r="BG22" s="157"/>
      <c r="BH22" s="157"/>
      <c r="BI22" s="157"/>
      <c r="BJ22" s="157"/>
      <c r="BK22" s="158">
        <v>1.534064232673417</v>
      </c>
      <c r="BL22" s="157">
        <f t="shared" si="0"/>
        <v>1.158396400296871</v>
      </c>
      <c r="BM22" s="157">
        <f t="shared" si="1"/>
        <v>21.5</v>
      </c>
      <c r="BN22" s="157">
        <f t="shared" si="2"/>
        <v>2.0615384615384618</v>
      </c>
      <c r="BO22" s="157">
        <f t="shared" si="3"/>
        <v>51.94082577265905</v>
      </c>
      <c r="BP22" s="159"/>
      <c r="BQ22" s="159"/>
      <c r="BR22" s="155"/>
      <c r="BS22" s="161"/>
      <c r="BT22" s="161"/>
      <c r="BU22" s="161"/>
      <c r="BV22" s="162"/>
      <c r="BW22" s="162">
        <f>AA22/2.5</f>
        <v>7.4799999999999995</v>
      </c>
      <c r="BX22" s="162">
        <f>AB22/7.5</f>
        <v>5.333333333333333</v>
      </c>
      <c r="BY22" s="162"/>
      <c r="BZ22" s="162">
        <f>AD22/7.4</f>
        <v>3.4459459459459456</v>
      </c>
      <c r="CA22" s="162"/>
      <c r="CB22" s="162"/>
      <c r="CC22" s="162"/>
      <c r="CD22" s="162"/>
      <c r="CE22" s="162"/>
      <c r="CF22" s="162"/>
      <c r="CG22" s="162"/>
      <c r="CH22" s="162"/>
      <c r="CI22" s="162"/>
      <c r="CJ22" s="162"/>
      <c r="CK22" s="162"/>
      <c r="CL22" s="162"/>
      <c r="CM22" s="162"/>
    </row>
    <row r="23" spans="1:91" s="152" customFormat="1" ht="14.25" customHeight="1">
      <c r="A23" s="163" t="s">
        <v>1066</v>
      </c>
      <c r="B23" s="153">
        <v>-34.1273792270925</v>
      </c>
      <c r="C23" s="153">
        <v>-70.4276678393984</v>
      </c>
      <c r="D23" s="155">
        <v>4.8</v>
      </c>
      <c r="E23" s="162">
        <v>8.2</v>
      </c>
      <c r="F23" s="152" t="s">
        <v>1094</v>
      </c>
      <c r="G23" s="156">
        <v>62.93</v>
      </c>
      <c r="H23" s="156">
        <v>0.68</v>
      </c>
      <c r="I23" s="156">
        <v>17.29</v>
      </c>
      <c r="J23" s="157"/>
      <c r="K23" s="156">
        <v>4.86</v>
      </c>
      <c r="L23" s="157"/>
      <c r="M23" s="156">
        <v>0.08</v>
      </c>
      <c r="N23" s="156">
        <v>2.11</v>
      </c>
      <c r="O23" s="156">
        <v>5.59</v>
      </c>
      <c r="P23" s="156">
        <v>4.09</v>
      </c>
      <c r="Q23" s="156">
        <v>2.41</v>
      </c>
      <c r="R23" s="156">
        <v>0.17</v>
      </c>
      <c r="S23" s="157">
        <v>2.14</v>
      </c>
      <c r="T23" s="156"/>
      <c r="U23" s="156">
        <v>100.21</v>
      </c>
      <c r="V23" s="156"/>
      <c r="W23" s="156">
        <v>529</v>
      </c>
      <c r="X23" s="156"/>
      <c r="Y23" s="156">
        <v>493</v>
      </c>
      <c r="Z23" s="156"/>
      <c r="AA23" s="156">
        <v>16.5</v>
      </c>
      <c r="AB23" s="156">
        <v>36.1</v>
      </c>
      <c r="AC23" s="156"/>
      <c r="AD23" s="156">
        <v>18.5</v>
      </c>
      <c r="AE23" s="156">
        <v>3.84</v>
      </c>
      <c r="AF23" s="156">
        <v>0.88</v>
      </c>
      <c r="AG23" s="156"/>
      <c r="AH23" s="156">
        <v>0.497</v>
      </c>
      <c r="AI23" s="156"/>
      <c r="AJ23" s="156"/>
      <c r="AK23" s="156"/>
      <c r="AL23" s="156"/>
      <c r="AM23" s="156">
        <v>1.29</v>
      </c>
      <c r="AN23" s="156">
        <v>0.189</v>
      </c>
      <c r="AO23" s="156"/>
      <c r="AP23" s="156">
        <v>13</v>
      </c>
      <c r="AQ23" s="156">
        <v>21</v>
      </c>
      <c r="AR23" s="156">
        <v>28</v>
      </c>
      <c r="AS23" s="156">
        <v>15</v>
      </c>
      <c r="AT23" s="156"/>
      <c r="AU23" s="156"/>
      <c r="AV23" s="156"/>
      <c r="AW23" s="156"/>
      <c r="AX23" s="156">
        <v>3.7</v>
      </c>
      <c r="AY23" s="156">
        <v>10</v>
      </c>
      <c r="AZ23" s="156">
        <v>1.9</v>
      </c>
      <c r="BA23" s="156">
        <v>0.36</v>
      </c>
      <c r="BB23" s="157">
        <v>4.2</v>
      </c>
      <c r="BC23" s="157"/>
      <c r="BD23" s="157"/>
      <c r="BE23" s="157"/>
      <c r="BF23" s="157"/>
      <c r="BG23" s="157"/>
      <c r="BH23" s="157"/>
      <c r="BI23" s="157"/>
      <c r="BJ23" s="157"/>
      <c r="BK23" s="158">
        <v>1.7762282517277155</v>
      </c>
      <c r="BL23" s="157">
        <f t="shared" si="0"/>
        <v>1.127856440863814</v>
      </c>
      <c r="BM23" s="157">
        <f t="shared" si="1"/>
        <v>25.42647058823529</v>
      </c>
      <c r="BN23" s="157">
        <f t="shared" si="2"/>
        <v>2.303317535545024</v>
      </c>
      <c r="BO23" s="157">
        <f t="shared" si="3"/>
        <v>49.16942881556499</v>
      </c>
      <c r="BP23" s="159"/>
      <c r="BQ23" s="159"/>
      <c r="BR23" s="164"/>
      <c r="BS23" s="161"/>
      <c r="BT23" s="161"/>
      <c r="BU23" s="161"/>
      <c r="BV23" s="162"/>
      <c r="BW23" s="162">
        <f>AA23/2.5</f>
        <v>6.6</v>
      </c>
      <c r="BX23" s="162">
        <f>AB23/7.5</f>
        <v>4.8133333333333335</v>
      </c>
      <c r="BY23" s="162"/>
      <c r="BZ23" s="162">
        <f>AD23/7.4</f>
        <v>2.5</v>
      </c>
      <c r="CA23" s="162"/>
      <c r="CB23" s="162"/>
      <c r="CC23" s="162"/>
      <c r="CD23" s="162"/>
      <c r="CE23" s="162"/>
      <c r="CF23" s="162"/>
      <c r="CG23" s="162"/>
      <c r="CH23" s="162"/>
      <c r="CI23" s="162"/>
      <c r="CJ23" s="162"/>
      <c r="CK23" s="162"/>
      <c r="CL23" s="162"/>
      <c r="CM23" s="162"/>
    </row>
    <row r="24" spans="1:91" s="152" customFormat="1" ht="14.25" customHeight="1">
      <c r="A24" s="152" t="s">
        <v>1060</v>
      </c>
      <c r="B24" s="153">
        <v>-34.6314</v>
      </c>
      <c r="C24" s="154">
        <v>-70.134</v>
      </c>
      <c r="D24" s="155">
        <v>4.73</v>
      </c>
      <c r="E24" s="155">
        <v>4.91</v>
      </c>
      <c r="F24" s="152" t="s">
        <v>1095</v>
      </c>
      <c r="G24" s="156">
        <v>60.93</v>
      </c>
      <c r="H24" s="156">
        <v>0.63</v>
      </c>
      <c r="I24" s="156">
        <v>17.24</v>
      </c>
      <c r="J24" s="156"/>
      <c r="K24" s="157">
        <v>1.9255979962429557</v>
      </c>
      <c r="L24" s="156"/>
      <c r="M24" s="156">
        <v>0.02</v>
      </c>
      <c r="N24" s="156">
        <v>1.86</v>
      </c>
      <c r="O24" s="156">
        <v>4.61</v>
      </c>
      <c r="P24" s="156">
        <v>4.76</v>
      </c>
      <c r="Q24" s="156">
        <v>2.23</v>
      </c>
      <c r="R24" s="156">
        <v>0.21</v>
      </c>
      <c r="S24" s="171">
        <v>5.74</v>
      </c>
      <c r="T24" s="156"/>
      <c r="U24" s="156">
        <v>100.37</v>
      </c>
      <c r="V24" s="156">
        <v>80.5</v>
      </c>
      <c r="W24" s="156">
        <v>311</v>
      </c>
      <c r="X24" s="156"/>
      <c r="Y24" s="156">
        <v>742</v>
      </c>
      <c r="Z24" s="156">
        <v>108</v>
      </c>
      <c r="AA24" s="156">
        <v>14.6</v>
      </c>
      <c r="AB24" s="156">
        <v>30.9</v>
      </c>
      <c r="AC24" s="156">
        <v>4</v>
      </c>
      <c r="AD24" s="156">
        <v>15.3</v>
      </c>
      <c r="AE24" s="156">
        <v>2.8</v>
      </c>
      <c r="AF24" s="156">
        <v>0.83</v>
      </c>
      <c r="AG24" s="156">
        <v>2.3</v>
      </c>
      <c r="AH24" s="156">
        <v>0.2</v>
      </c>
      <c r="AI24" s="156">
        <v>1</v>
      </c>
      <c r="AJ24" s="156">
        <v>0.2</v>
      </c>
      <c r="AK24" s="156">
        <v>0.5</v>
      </c>
      <c r="AL24" s="156">
        <v>0.07</v>
      </c>
      <c r="AM24" s="156">
        <v>0.4</v>
      </c>
      <c r="AN24" s="156">
        <v>0.07</v>
      </c>
      <c r="AO24" s="156">
        <v>6</v>
      </c>
      <c r="AP24" s="156">
        <v>8</v>
      </c>
      <c r="AQ24" s="156">
        <v>86</v>
      </c>
      <c r="AR24" s="156">
        <v>42</v>
      </c>
      <c r="AS24" s="156"/>
      <c r="AT24" s="156"/>
      <c r="AU24" s="156">
        <v>1250</v>
      </c>
      <c r="AV24" s="156"/>
      <c r="AW24" s="156"/>
      <c r="AX24" s="156">
        <v>2.7</v>
      </c>
      <c r="AY24" s="156">
        <v>2.3</v>
      </c>
      <c r="AZ24" s="156"/>
      <c r="BA24" s="156"/>
      <c r="BB24" s="157">
        <v>2.9</v>
      </c>
      <c r="BC24" s="157">
        <f aca="true" t="shared" si="6" ref="BC24:BC45">Y24/AO24</f>
        <v>123.66666666666667</v>
      </c>
      <c r="BD24" s="157">
        <f aca="true" t="shared" si="7" ref="BD24:BD45">Y24/Z24</f>
        <v>6.87037037037037</v>
      </c>
      <c r="BE24" s="157">
        <f aca="true" t="shared" si="8" ref="BE24:BE45">W24/Z24</f>
        <v>2.8796296296296298</v>
      </c>
      <c r="BF24" s="157"/>
      <c r="BG24" s="157"/>
      <c r="BH24" s="157">
        <f aca="true" t="shared" si="9" ref="BH24:BH45">AY24/Z24</f>
        <v>0.021296296296296296</v>
      </c>
      <c r="BI24" s="157"/>
      <c r="BJ24" s="157"/>
      <c r="BK24" s="158">
        <v>7.606355487090962</v>
      </c>
      <c r="BL24" s="157">
        <f t="shared" si="0"/>
        <v>1.0804063637537875</v>
      </c>
      <c r="BM24" s="157">
        <f t="shared" si="1"/>
        <v>27.365079365079364</v>
      </c>
      <c r="BN24" s="157">
        <f t="shared" si="2"/>
        <v>1.0352677399155674</v>
      </c>
      <c r="BO24" s="157">
        <f t="shared" si="3"/>
        <v>68.27555999649154</v>
      </c>
      <c r="BP24" s="159">
        <v>0.70405</v>
      </c>
      <c r="BQ24" s="159" t="s">
        <v>1087</v>
      </c>
      <c r="BR24" s="160">
        <v>2.5</v>
      </c>
      <c r="BS24" s="161"/>
      <c r="BT24" s="161"/>
      <c r="BU24" s="161"/>
      <c r="BV24" s="162"/>
      <c r="BW24" s="162">
        <f>AA24/2.5</f>
        <v>5.84</v>
      </c>
      <c r="BX24" s="162">
        <f>AB24/7.5</f>
        <v>4.12</v>
      </c>
      <c r="BY24" s="162"/>
      <c r="BZ24" s="162">
        <f>AD24/7.4</f>
        <v>2.0675675675675675</v>
      </c>
      <c r="CA24" s="162"/>
      <c r="CB24" s="162"/>
      <c r="CC24" s="162"/>
      <c r="CD24" s="162"/>
      <c r="CE24" s="162"/>
      <c r="CF24" s="162"/>
      <c r="CG24" s="162"/>
      <c r="CH24" s="162"/>
      <c r="CI24" s="162"/>
      <c r="CJ24" s="162"/>
      <c r="CK24" s="162">
        <f t="shared" si="5"/>
        <v>0.21428571428571427</v>
      </c>
      <c r="CL24" s="162"/>
      <c r="CM24" s="162"/>
    </row>
    <row r="25" spans="1:91" s="152" customFormat="1" ht="14.25" customHeight="1">
      <c r="A25" s="152" t="s">
        <v>1060</v>
      </c>
      <c r="B25" s="153">
        <v>-34.2312</v>
      </c>
      <c r="C25" s="154">
        <v>-70.555</v>
      </c>
      <c r="D25" s="155">
        <v>4</v>
      </c>
      <c r="E25" s="155">
        <v>6.5</v>
      </c>
      <c r="F25" s="152" t="s">
        <v>1096</v>
      </c>
      <c r="G25" s="167">
        <v>46.22</v>
      </c>
      <c r="H25" s="167">
        <v>1.17</v>
      </c>
      <c r="I25" s="167">
        <v>20.71</v>
      </c>
      <c r="J25" s="167"/>
      <c r="K25" s="157">
        <v>5.605829680651222</v>
      </c>
      <c r="L25" s="156"/>
      <c r="M25" s="167">
        <v>0.04</v>
      </c>
      <c r="N25" s="167">
        <v>4.5</v>
      </c>
      <c r="O25" s="167">
        <v>7.2</v>
      </c>
      <c r="P25" s="167">
        <v>3.42</v>
      </c>
      <c r="Q25" s="167">
        <v>4.38</v>
      </c>
      <c r="R25" s="167">
        <v>0.23</v>
      </c>
      <c r="S25" s="173">
        <v>5.07</v>
      </c>
      <c r="T25" s="156"/>
      <c r="U25" s="167">
        <v>99.17</v>
      </c>
      <c r="V25" s="167">
        <v>175</v>
      </c>
      <c r="W25" s="167">
        <v>346</v>
      </c>
      <c r="X25" s="167">
        <v>2</v>
      </c>
      <c r="Y25" s="167">
        <v>491</v>
      </c>
      <c r="Z25" s="167">
        <v>70</v>
      </c>
      <c r="AA25" s="167">
        <v>10</v>
      </c>
      <c r="AB25" s="167">
        <v>28</v>
      </c>
      <c r="AC25" s="156"/>
      <c r="AD25" s="167">
        <v>14</v>
      </c>
      <c r="AE25" s="156"/>
      <c r="AF25" s="156"/>
      <c r="AG25" s="156"/>
      <c r="AH25" s="156"/>
      <c r="AI25" s="156"/>
      <c r="AJ25" s="156"/>
      <c r="AK25" s="156"/>
      <c r="AL25" s="156"/>
      <c r="AM25" s="156"/>
      <c r="AN25" s="156"/>
      <c r="AO25" s="167">
        <v>16</v>
      </c>
      <c r="AP25" s="167">
        <v>34</v>
      </c>
      <c r="AQ25" s="167">
        <v>25</v>
      </c>
      <c r="AR25" s="167">
        <v>38</v>
      </c>
      <c r="AS25" s="156"/>
      <c r="AT25" s="167">
        <v>332</v>
      </c>
      <c r="AU25" s="167">
        <v>15600</v>
      </c>
      <c r="AV25" s="167">
        <v>48</v>
      </c>
      <c r="AW25" s="167">
        <v>10</v>
      </c>
      <c r="AX25" s="156"/>
      <c r="AY25" s="167">
        <v>2</v>
      </c>
      <c r="AZ25" s="156"/>
      <c r="BA25" s="156"/>
      <c r="BB25" s="157"/>
      <c r="BC25" s="157">
        <f t="shared" si="6"/>
        <v>30.6875</v>
      </c>
      <c r="BD25" s="157">
        <f t="shared" si="7"/>
        <v>7.014285714285714</v>
      </c>
      <c r="BE25" s="157">
        <f t="shared" si="8"/>
        <v>4.942857142857143</v>
      </c>
      <c r="BF25" s="157">
        <f aca="true" t="shared" si="10" ref="BF25:BF45">X25/Z25</f>
        <v>0.02857142857142857</v>
      </c>
      <c r="BG25" s="157">
        <f aca="true" t="shared" si="11" ref="BG25:BG45">X25/AO25</f>
        <v>0.125</v>
      </c>
      <c r="BH25" s="157">
        <f t="shared" si="9"/>
        <v>0.02857142857142857</v>
      </c>
      <c r="BI25" s="157">
        <f aca="true" t="shared" si="12" ref="BI25:BI45">AT25/AP25</f>
        <v>9.764705882352942</v>
      </c>
      <c r="BJ25" s="157">
        <f aca="true" t="shared" si="13" ref="BJ25:BJ45">AT25/AO25</f>
        <v>20.75</v>
      </c>
      <c r="BK25" s="158"/>
      <c r="BL25" s="157">
        <f t="shared" si="0"/>
        <v>1.132693052619638</v>
      </c>
      <c r="BM25" s="157">
        <f t="shared" si="1"/>
        <v>17.700854700854702</v>
      </c>
      <c r="BN25" s="157">
        <f t="shared" si="2"/>
        <v>1.2457399290336049</v>
      </c>
      <c r="BO25" s="157">
        <f t="shared" si="3"/>
        <v>64.1388312558177</v>
      </c>
      <c r="BP25" s="159"/>
      <c r="BQ25" s="159"/>
      <c r="BR25" s="160"/>
      <c r="BS25" s="161"/>
      <c r="BT25" s="161"/>
      <c r="BU25" s="161"/>
      <c r="BV25" s="162"/>
      <c r="BW25" s="162">
        <f>AA25/2.5</f>
        <v>4</v>
      </c>
      <c r="BX25" s="162">
        <f>AB25/7.5</f>
        <v>3.7333333333333334</v>
      </c>
      <c r="BY25" s="162"/>
      <c r="BZ25" s="162">
        <f>AD25/7.4</f>
        <v>1.8918918918918919</v>
      </c>
      <c r="CA25" s="162"/>
      <c r="CB25" s="162"/>
      <c r="CC25" s="162"/>
      <c r="CD25" s="162"/>
      <c r="CE25" s="162"/>
      <c r="CF25" s="162"/>
      <c r="CG25" s="162"/>
      <c r="CH25" s="162"/>
      <c r="CI25" s="162"/>
      <c r="CJ25" s="162"/>
      <c r="CK25" s="162">
        <f t="shared" si="5"/>
        <v>0.5714285714285714</v>
      </c>
      <c r="CL25" s="162"/>
      <c r="CM25" s="162"/>
    </row>
    <row r="26" spans="1:91" s="152" customFormat="1" ht="14.25" customHeight="1">
      <c r="A26" s="152" t="s">
        <v>1060</v>
      </c>
      <c r="B26" s="153">
        <v>-34.2312</v>
      </c>
      <c r="C26" s="154">
        <v>-70.555</v>
      </c>
      <c r="D26" s="155">
        <v>4</v>
      </c>
      <c r="E26" s="155">
        <v>6.5</v>
      </c>
      <c r="F26" s="152" t="s">
        <v>1097</v>
      </c>
      <c r="G26" s="167">
        <v>49.3</v>
      </c>
      <c r="H26" s="167">
        <v>0.98</v>
      </c>
      <c r="I26" s="167">
        <v>18.62</v>
      </c>
      <c r="J26" s="167"/>
      <c r="K26" s="157">
        <v>5.641822166562304</v>
      </c>
      <c r="L26" s="156"/>
      <c r="M26" s="167">
        <v>0.05</v>
      </c>
      <c r="N26" s="167">
        <v>6.42</v>
      </c>
      <c r="O26" s="167">
        <v>7.12</v>
      </c>
      <c r="P26" s="167">
        <v>3.76</v>
      </c>
      <c r="Q26" s="167">
        <v>2.31</v>
      </c>
      <c r="R26" s="167">
        <v>0.2</v>
      </c>
      <c r="S26" s="173">
        <v>4.74</v>
      </c>
      <c r="T26" s="156"/>
      <c r="U26" s="167">
        <v>99.77</v>
      </c>
      <c r="V26" s="167">
        <v>173</v>
      </c>
      <c r="W26" s="167">
        <v>291</v>
      </c>
      <c r="X26" s="167">
        <v>2</v>
      </c>
      <c r="Y26" s="167">
        <v>425</v>
      </c>
      <c r="Z26" s="167">
        <v>65</v>
      </c>
      <c r="AA26" s="167">
        <v>11</v>
      </c>
      <c r="AB26" s="167">
        <v>25</v>
      </c>
      <c r="AC26" s="156"/>
      <c r="AD26" s="167">
        <v>15</v>
      </c>
      <c r="AE26" s="156"/>
      <c r="AF26" s="156"/>
      <c r="AG26" s="156"/>
      <c r="AH26" s="156"/>
      <c r="AI26" s="156"/>
      <c r="AJ26" s="156"/>
      <c r="AK26" s="156"/>
      <c r="AL26" s="156"/>
      <c r="AM26" s="156"/>
      <c r="AN26" s="156"/>
      <c r="AO26" s="167">
        <v>15</v>
      </c>
      <c r="AP26" s="167">
        <v>30</v>
      </c>
      <c r="AQ26" s="167">
        <v>47</v>
      </c>
      <c r="AR26" s="167">
        <v>97</v>
      </c>
      <c r="AS26" s="156"/>
      <c r="AT26" s="167">
        <v>332</v>
      </c>
      <c r="AU26" s="167">
        <v>7085</v>
      </c>
      <c r="AV26" s="167">
        <v>50</v>
      </c>
      <c r="AW26" s="167">
        <v>3</v>
      </c>
      <c r="AX26" s="156"/>
      <c r="AY26" s="167">
        <v>2</v>
      </c>
      <c r="AZ26" s="156"/>
      <c r="BA26" s="156"/>
      <c r="BB26" s="157"/>
      <c r="BC26" s="157">
        <f t="shared" si="6"/>
        <v>28.333333333333332</v>
      </c>
      <c r="BD26" s="157">
        <f t="shared" si="7"/>
        <v>6.538461538461538</v>
      </c>
      <c r="BE26" s="157">
        <f t="shared" si="8"/>
        <v>4.476923076923077</v>
      </c>
      <c r="BF26" s="157">
        <f t="shared" si="10"/>
        <v>0.03076923076923077</v>
      </c>
      <c r="BG26" s="157">
        <f t="shared" si="11"/>
        <v>0.13333333333333333</v>
      </c>
      <c r="BH26" s="157">
        <f t="shared" si="9"/>
        <v>0.03076923076923077</v>
      </c>
      <c r="BI26" s="157">
        <f t="shared" si="12"/>
        <v>11.066666666666666</v>
      </c>
      <c r="BJ26" s="157">
        <f t="shared" si="13"/>
        <v>22.133333333333333</v>
      </c>
      <c r="BK26" s="158"/>
      <c r="BL26" s="157">
        <f t="shared" si="0"/>
        <v>1.1617245299898118</v>
      </c>
      <c r="BM26" s="157">
        <f t="shared" si="1"/>
        <v>19</v>
      </c>
      <c r="BN26" s="157">
        <f t="shared" si="2"/>
        <v>0.8787884994645333</v>
      </c>
      <c r="BO26" s="157">
        <f t="shared" si="3"/>
        <v>71.71433689114852</v>
      </c>
      <c r="BP26" s="159"/>
      <c r="BQ26" s="159"/>
      <c r="BR26" s="160"/>
      <c r="BS26" s="161"/>
      <c r="BT26" s="161"/>
      <c r="BU26" s="161"/>
      <c r="BV26" s="162"/>
      <c r="BW26" s="162">
        <f>AA26/2.5</f>
        <v>4.4</v>
      </c>
      <c r="BX26" s="162">
        <f>AB26/7.5</f>
        <v>3.3333333333333335</v>
      </c>
      <c r="BY26" s="162"/>
      <c r="BZ26" s="162">
        <f>AD26/7.4</f>
        <v>2.0270270270270268</v>
      </c>
      <c r="CA26" s="162"/>
      <c r="CB26" s="162"/>
      <c r="CC26" s="162"/>
      <c r="CD26" s="162"/>
      <c r="CE26" s="162"/>
      <c r="CF26" s="162"/>
      <c r="CG26" s="162"/>
      <c r="CH26" s="162"/>
      <c r="CI26" s="162"/>
      <c r="CJ26" s="162"/>
      <c r="CK26" s="162">
        <f t="shared" si="5"/>
        <v>0.5357142857142857</v>
      </c>
      <c r="CL26" s="162"/>
      <c r="CM26" s="162"/>
    </row>
    <row r="27" spans="1:91" s="152" customFormat="1" ht="14.25" customHeight="1">
      <c r="A27" s="152" t="s">
        <v>1060</v>
      </c>
      <c r="B27" s="153">
        <v>-34.2312</v>
      </c>
      <c r="C27" s="154">
        <v>-70.555</v>
      </c>
      <c r="D27" s="155">
        <v>4</v>
      </c>
      <c r="E27" s="155">
        <v>6.5</v>
      </c>
      <c r="F27" s="152" t="s">
        <v>1098</v>
      </c>
      <c r="G27" s="167">
        <v>50.23</v>
      </c>
      <c r="H27" s="167">
        <v>1.11</v>
      </c>
      <c r="I27" s="167">
        <v>19.26</v>
      </c>
      <c r="J27" s="167"/>
      <c r="K27" s="157">
        <v>7.68439574201628</v>
      </c>
      <c r="L27" s="156"/>
      <c r="M27" s="167">
        <v>0.05</v>
      </c>
      <c r="N27" s="167">
        <v>4.69</v>
      </c>
      <c r="O27" s="167">
        <v>6.88</v>
      </c>
      <c r="P27" s="167">
        <v>2.41</v>
      </c>
      <c r="Q27" s="167">
        <v>2.82</v>
      </c>
      <c r="R27" s="167">
        <v>0.25</v>
      </c>
      <c r="S27" s="167">
        <v>3.44</v>
      </c>
      <c r="T27" s="156"/>
      <c r="U27" s="167">
        <v>99.68</v>
      </c>
      <c r="V27" s="167">
        <v>139</v>
      </c>
      <c r="W27" s="167">
        <v>83</v>
      </c>
      <c r="X27" s="167">
        <v>2</v>
      </c>
      <c r="Y27" s="167">
        <v>453</v>
      </c>
      <c r="Z27" s="167">
        <v>90</v>
      </c>
      <c r="AA27" s="167">
        <v>6</v>
      </c>
      <c r="AB27" s="167">
        <v>20</v>
      </c>
      <c r="AC27" s="156"/>
      <c r="AD27" s="167">
        <v>13</v>
      </c>
      <c r="AE27" s="156"/>
      <c r="AF27" s="156"/>
      <c r="AG27" s="156"/>
      <c r="AH27" s="156"/>
      <c r="AI27" s="156"/>
      <c r="AJ27" s="156"/>
      <c r="AK27" s="156"/>
      <c r="AL27" s="156"/>
      <c r="AM27" s="156"/>
      <c r="AN27" s="156"/>
      <c r="AO27" s="167">
        <v>22</v>
      </c>
      <c r="AP27" s="167">
        <v>30</v>
      </c>
      <c r="AQ27" s="167">
        <v>17</v>
      </c>
      <c r="AR27" s="167">
        <v>15</v>
      </c>
      <c r="AS27" s="156"/>
      <c r="AT27" s="167">
        <v>274</v>
      </c>
      <c r="AU27" s="167">
        <v>395</v>
      </c>
      <c r="AV27" s="167">
        <v>52</v>
      </c>
      <c r="AW27" s="167">
        <v>4</v>
      </c>
      <c r="AX27" s="156"/>
      <c r="AY27" s="167">
        <v>2</v>
      </c>
      <c r="AZ27" s="156"/>
      <c r="BA27" s="156"/>
      <c r="BB27" s="157"/>
      <c r="BC27" s="157">
        <f t="shared" si="6"/>
        <v>20.59090909090909</v>
      </c>
      <c r="BD27" s="157">
        <f t="shared" si="7"/>
        <v>5.033333333333333</v>
      </c>
      <c r="BE27" s="157">
        <f t="shared" si="8"/>
        <v>0.9222222222222223</v>
      </c>
      <c r="BF27" s="157">
        <f t="shared" si="10"/>
        <v>0.022222222222222223</v>
      </c>
      <c r="BG27" s="157">
        <f t="shared" si="11"/>
        <v>0.09090909090909091</v>
      </c>
      <c r="BH27" s="157">
        <f t="shared" si="9"/>
        <v>0.022222222222222223</v>
      </c>
      <c r="BI27" s="157">
        <f t="shared" si="12"/>
        <v>9.133333333333333</v>
      </c>
      <c r="BJ27" s="157">
        <f t="shared" si="13"/>
        <v>12.454545454545455</v>
      </c>
      <c r="BK27" s="158"/>
      <c r="BL27" s="157">
        <f t="shared" si="0"/>
        <v>1.0138173119891583</v>
      </c>
      <c r="BM27" s="157">
        <f t="shared" si="1"/>
        <v>17.35135135135135</v>
      </c>
      <c r="BN27" s="157">
        <f t="shared" si="2"/>
        <v>1.6384639108776715</v>
      </c>
      <c r="BO27" s="157">
        <f t="shared" si="3"/>
        <v>57.62420609796896</v>
      </c>
      <c r="BP27" s="159"/>
      <c r="BQ27" s="159"/>
      <c r="BR27" s="160"/>
      <c r="BS27" s="161"/>
      <c r="BT27" s="161"/>
      <c r="BU27" s="161"/>
      <c r="BV27" s="162"/>
      <c r="BW27" s="162">
        <f>AA27/2.5</f>
        <v>2.4</v>
      </c>
      <c r="BX27" s="162">
        <f>AB27/7.5</f>
        <v>2.6666666666666665</v>
      </c>
      <c r="BY27" s="162"/>
      <c r="BZ27" s="162">
        <f>AD27/7.4</f>
        <v>1.7567567567567566</v>
      </c>
      <c r="CA27" s="162"/>
      <c r="CB27" s="162"/>
      <c r="CC27" s="162"/>
      <c r="CD27" s="162"/>
      <c r="CE27" s="162"/>
      <c r="CF27" s="162"/>
      <c r="CG27" s="162"/>
      <c r="CH27" s="162"/>
      <c r="CI27" s="162"/>
      <c r="CJ27" s="162"/>
      <c r="CK27" s="162">
        <f t="shared" si="5"/>
        <v>0.7857142857142857</v>
      </c>
      <c r="CL27" s="162"/>
      <c r="CM27" s="162"/>
    </row>
    <row r="28" spans="1:91" s="152" customFormat="1" ht="14.25" customHeight="1">
      <c r="A28" s="152" t="s">
        <v>1060</v>
      </c>
      <c r="B28" s="153">
        <v>-34.2312</v>
      </c>
      <c r="C28" s="154">
        <v>-70.555</v>
      </c>
      <c r="D28" s="155">
        <v>4</v>
      </c>
      <c r="E28" s="155">
        <v>6.5</v>
      </c>
      <c r="F28" s="152" t="s">
        <v>1099</v>
      </c>
      <c r="G28" s="167">
        <v>50.91</v>
      </c>
      <c r="H28" s="167">
        <v>0.96</v>
      </c>
      <c r="I28" s="167">
        <v>18.08</v>
      </c>
      <c r="J28" s="167"/>
      <c r="K28" s="157">
        <v>9.115097056981842</v>
      </c>
      <c r="L28" s="156"/>
      <c r="M28" s="167">
        <v>0.16</v>
      </c>
      <c r="N28" s="167">
        <v>6.02</v>
      </c>
      <c r="O28" s="167">
        <v>7.49</v>
      </c>
      <c r="P28" s="167">
        <v>2.67</v>
      </c>
      <c r="Q28" s="167">
        <v>1.44</v>
      </c>
      <c r="R28" s="167">
        <v>0.18</v>
      </c>
      <c r="S28" s="167">
        <v>2.15</v>
      </c>
      <c r="T28" s="156"/>
      <c r="U28" s="167">
        <v>100.19</v>
      </c>
      <c r="V28" s="167">
        <v>131</v>
      </c>
      <c r="W28" s="167">
        <v>175</v>
      </c>
      <c r="X28" s="167">
        <v>2</v>
      </c>
      <c r="Y28" s="167">
        <v>351</v>
      </c>
      <c r="Z28" s="167">
        <v>95</v>
      </c>
      <c r="AA28" s="167">
        <v>7</v>
      </c>
      <c r="AB28" s="167">
        <v>14</v>
      </c>
      <c r="AC28" s="156"/>
      <c r="AD28" s="167">
        <v>9</v>
      </c>
      <c r="AE28" s="156"/>
      <c r="AF28" s="156"/>
      <c r="AG28" s="156"/>
      <c r="AH28" s="156"/>
      <c r="AI28" s="156"/>
      <c r="AJ28" s="156"/>
      <c r="AK28" s="156"/>
      <c r="AL28" s="156"/>
      <c r="AM28" s="156"/>
      <c r="AN28" s="156"/>
      <c r="AO28" s="167">
        <v>16</v>
      </c>
      <c r="AP28" s="167">
        <v>31</v>
      </c>
      <c r="AQ28" s="167">
        <v>59</v>
      </c>
      <c r="AR28" s="167">
        <v>151</v>
      </c>
      <c r="AS28" s="156"/>
      <c r="AT28" s="167">
        <v>279</v>
      </c>
      <c r="AU28" s="167">
        <v>125</v>
      </c>
      <c r="AV28" s="167">
        <v>68</v>
      </c>
      <c r="AW28" s="167">
        <v>2</v>
      </c>
      <c r="AX28" s="156"/>
      <c r="AY28" s="167">
        <v>4</v>
      </c>
      <c r="AZ28" s="156"/>
      <c r="BA28" s="156"/>
      <c r="BB28" s="157"/>
      <c r="BC28" s="157">
        <f t="shared" si="6"/>
        <v>21.9375</v>
      </c>
      <c r="BD28" s="157">
        <f t="shared" si="7"/>
        <v>3.694736842105263</v>
      </c>
      <c r="BE28" s="157">
        <f t="shared" si="8"/>
        <v>1.8421052631578947</v>
      </c>
      <c r="BF28" s="157">
        <f t="shared" si="10"/>
        <v>0.021052631578947368</v>
      </c>
      <c r="BG28" s="157">
        <f t="shared" si="11"/>
        <v>0.125</v>
      </c>
      <c r="BH28" s="157">
        <f t="shared" si="9"/>
        <v>0.042105263157894736</v>
      </c>
      <c r="BI28" s="157">
        <f t="shared" si="12"/>
        <v>9</v>
      </c>
      <c r="BJ28" s="157">
        <f t="shared" si="13"/>
        <v>17.4375</v>
      </c>
      <c r="BK28" s="158"/>
      <c r="BL28" s="157">
        <f t="shared" si="0"/>
        <v>1.0823654364876885</v>
      </c>
      <c r="BM28" s="157">
        <f t="shared" si="1"/>
        <v>18.833333333333332</v>
      </c>
      <c r="BN28" s="157">
        <f t="shared" si="2"/>
        <v>1.5141357237511366</v>
      </c>
      <c r="BO28" s="157">
        <f t="shared" si="3"/>
        <v>59.53868145880811</v>
      </c>
      <c r="BP28" s="159"/>
      <c r="BQ28" s="159"/>
      <c r="BR28" s="160"/>
      <c r="BS28" s="161"/>
      <c r="BT28" s="161"/>
      <c r="BU28" s="161"/>
      <c r="BV28" s="162"/>
      <c r="BW28" s="162">
        <f>AA28/2.5</f>
        <v>2.8</v>
      </c>
      <c r="BX28" s="162">
        <f>AB28/7.5</f>
        <v>1.8666666666666667</v>
      </c>
      <c r="BY28" s="162"/>
      <c r="BZ28" s="162">
        <f>AD28/7.4</f>
        <v>1.2162162162162162</v>
      </c>
      <c r="CA28" s="162"/>
      <c r="CB28" s="162"/>
      <c r="CC28" s="162"/>
      <c r="CD28" s="162"/>
      <c r="CE28" s="162"/>
      <c r="CF28" s="162"/>
      <c r="CG28" s="162"/>
      <c r="CH28" s="162"/>
      <c r="CI28" s="162"/>
      <c r="CJ28" s="162"/>
      <c r="CK28" s="162">
        <f t="shared" si="5"/>
        <v>0.5714285714285714</v>
      </c>
      <c r="CL28" s="162"/>
      <c r="CM28" s="162"/>
    </row>
    <row r="29" spans="1:91" s="152" customFormat="1" ht="14.25" customHeight="1">
      <c r="A29" s="152" t="s">
        <v>1060</v>
      </c>
      <c r="B29" s="153">
        <v>-34.2312</v>
      </c>
      <c r="C29" s="154">
        <v>-70.555</v>
      </c>
      <c r="D29" s="155">
        <v>4</v>
      </c>
      <c r="E29" s="155">
        <v>6.5</v>
      </c>
      <c r="F29" s="152" t="s">
        <v>1100</v>
      </c>
      <c r="G29" s="167">
        <v>51.03</v>
      </c>
      <c r="H29" s="167">
        <v>1.26</v>
      </c>
      <c r="I29" s="167">
        <v>20.18</v>
      </c>
      <c r="J29" s="167"/>
      <c r="K29" s="157">
        <v>5.5968315591734505</v>
      </c>
      <c r="L29" s="156"/>
      <c r="M29" s="167">
        <v>0.06</v>
      </c>
      <c r="N29" s="167">
        <v>4.16</v>
      </c>
      <c r="O29" s="167">
        <v>7.54</v>
      </c>
      <c r="P29" s="167">
        <v>2.39</v>
      </c>
      <c r="Q29" s="167">
        <v>3.11</v>
      </c>
      <c r="R29" s="167">
        <v>0.27</v>
      </c>
      <c r="S29" s="167">
        <v>3.14</v>
      </c>
      <c r="T29" s="156"/>
      <c r="U29" s="167">
        <v>99.36</v>
      </c>
      <c r="V29" s="167">
        <v>103</v>
      </c>
      <c r="W29" s="167">
        <v>307</v>
      </c>
      <c r="X29" s="167">
        <v>3</v>
      </c>
      <c r="Y29" s="167">
        <v>528</v>
      </c>
      <c r="Z29" s="167">
        <v>95</v>
      </c>
      <c r="AA29" s="167">
        <v>10</v>
      </c>
      <c r="AB29" s="167">
        <v>25</v>
      </c>
      <c r="AC29" s="156"/>
      <c r="AD29" s="167">
        <v>14</v>
      </c>
      <c r="AE29" s="156"/>
      <c r="AF29" s="156"/>
      <c r="AG29" s="156"/>
      <c r="AH29" s="156"/>
      <c r="AI29" s="156"/>
      <c r="AJ29" s="156"/>
      <c r="AK29" s="156"/>
      <c r="AL29" s="156"/>
      <c r="AM29" s="156"/>
      <c r="AN29" s="156"/>
      <c r="AO29" s="167">
        <v>18</v>
      </c>
      <c r="AP29" s="167">
        <v>33</v>
      </c>
      <c r="AQ29" s="167">
        <v>17</v>
      </c>
      <c r="AR29" s="167">
        <v>24</v>
      </c>
      <c r="AS29" s="156"/>
      <c r="AT29" s="167">
        <v>372</v>
      </c>
      <c r="AU29" s="167">
        <v>4526</v>
      </c>
      <c r="AV29" s="167">
        <v>52</v>
      </c>
      <c r="AW29" s="167">
        <v>4</v>
      </c>
      <c r="AX29" s="156"/>
      <c r="AY29" s="167">
        <v>3</v>
      </c>
      <c r="AZ29" s="156"/>
      <c r="BA29" s="156"/>
      <c r="BB29" s="157"/>
      <c r="BC29" s="157">
        <f t="shared" si="6"/>
        <v>29.333333333333332</v>
      </c>
      <c r="BD29" s="157">
        <f t="shared" si="7"/>
        <v>5.557894736842106</v>
      </c>
      <c r="BE29" s="157">
        <f t="shared" si="8"/>
        <v>3.231578947368421</v>
      </c>
      <c r="BF29" s="157">
        <f t="shared" si="10"/>
        <v>0.031578947368421054</v>
      </c>
      <c r="BG29" s="157">
        <f t="shared" si="11"/>
        <v>0.16666666666666666</v>
      </c>
      <c r="BH29" s="157">
        <f t="shared" si="9"/>
        <v>0.031578947368421054</v>
      </c>
      <c r="BI29" s="157">
        <f t="shared" si="12"/>
        <v>11.272727272727273</v>
      </c>
      <c r="BJ29" s="157">
        <f t="shared" si="13"/>
        <v>20.666666666666668</v>
      </c>
      <c r="BK29" s="158"/>
      <c r="BL29" s="157">
        <f t="shared" si="0"/>
        <v>1.0409869184749116</v>
      </c>
      <c r="BM29" s="157">
        <f t="shared" si="1"/>
        <v>16.015873015873016</v>
      </c>
      <c r="BN29" s="157">
        <f t="shared" si="2"/>
        <v>1.3453922017243871</v>
      </c>
      <c r="BO29" s="157">
        <f t="shared" si="3"/>
        <v>62.35019480494128</v>
      </c>
      <c r="BP29" s="159"/>
      <c r="BQ29" s="159"/>
      <c r="BR29" s="160"/>
      <c r="BS29" s="161"/>
      <c r="BT29" s="161"/>
      <c r="BU29" s="161"/>
      <c r="BV29" s="162"/>
      <c r="BW29" s="162">
        <f>AA29/2.5</f>
        <v>4</v>
      </c>
      <c r="BX29" s="162">
        <f>AB29/7.5</f>
        <v>3.3333333333333335</v>
      </c>
      <c r="BY29" s="162"/>
      <c r="BZ29" s="162">
        <f>AD29/7.4</f>
        <v>1.8918918918918919</v>
      </c>
      <c r="CA29" s="162"/>
      <c r="CB29" s="162"/>
      <c r="CC29" s="162"/>
      <c r="CD29" s="162"/>
      <c r="CE29" s="162"/>
      <c r="CF29" s="162"/>
      <c r="CG29" s="162"/>
      <c r="CH29" s="162"/>
      <c r="CI29" s="162"/>
      <c r="CJ29" s="162"/>
      <c r="CK29" s="162">
        <f t="shared" si="5"/>
        <v>0.6428571428571429</v>
      </c>
      <c r="CL29" s="162"/>
      <c r="CM29" s="162"/>
    </row>
    <row r="30" spans="1:91" s="152" customFormat="1" ht="14.25" customHeight="1">
      <c r="A30" s="152" t="s">
        <v>1060</v>
      </c>
      <c r="B30" s="153">
        <v>-34.2312</v>
      </c>
      <c r="C30" s="154">
        <v>-70.555</v>
      </c>
      <c r="D30" s="155">
        <v>4</v>
      </c>
      <c r="E30" s="155">
        <v>6.5</v>
      </c>
      <c r="F30" s="152" t="s">
        <v>1101</v>
      </c>
      <c r="G30" s="167">
        <v>53.18</v>
      </c>
      <c r="H30" s="167">
        <v>1.02</v>
      </c>
      <c r="I30" s="167">
        <v>17.31</v>
      </c>
      <c r="J30" s="167"/>
      <c r="K30" s="157">
        <v>8.54821540388228</v>
      </c>
      <c r="L30" s="156"/>
      <c r="M30" s="167">
        <v>0.08</v>
      </c>
      <c r="N30" s="167">
        <v>5.5</v>
      </c>
      <c r="O30" s="167">
        <v>6.5</v>
      </c>
      <c r="P30" s="167">
        <v>1.85</v>
      </c>
      <c r="Q30" s="167">
        <v>1.95</v>
      </c>
      <c r="R30" s="167">
        <v>0.22</v>
      </c>
      <c r="S30" s="167">
        <v>2.87</v>
      </c>
      <c r="T30" s="156"/>
      <c r="U30" s="167">
        <v>99.98</v>
      </c>
      <c r="V30" s="167">
        <v>103</v>
      </c>
      <c r="W30" s="167">
        <v>142</v>
      </c>
      <c r="X30" s="167">
        <v>4</v>
      </c>
      <c r="Y30" s="167">
        <v>358</v>
      </c>
      <c r="Z30" s="167">
        <v>140</v>
      </c>
      <c r="AA30" s="167">
        <v>12</v>
      </c>
      <c r="AB30" s="167">
        <v>31</v>
      </c>
      <c r="AC30" s="156"/>
      <c r="AD30" s="167">
        <v>18</v>
      </c>
      <c r="AE30" s="156"/>
      <c r="AF30" s="156"/>
      <c r="AG30" s="156"/>
      <c r="AH30" s="156"/>
      <c r="AI30" s="156"/>
      <c r="AJ30" s="156"/>
      <c r="AK30" s="156"/>
      <c r="AL30" s="156"/>
      <c r="AM30" s="156"/>
      <c r="AN30" s="156"/>
      <c r="AO30" s="167">
        <v>19</v>
      </c>
      <c r="AP30" s="167">
        <v>27</v>
      </c>
      <c r="AQ30" s="167">
        <v>45</v>
      </c>
      <c r="AR30" s="167">
        <v>103</v>
      </c>
      <c r="AS30" s="156"/>
      <c r="AT30" s="167">
        <v>240</v>
      </c>
      <c r="AU30" s="167">
        <v>278</v>
      </c>
      <c r="AV30" s="167">
        <v>58</v>
      </c>
      <c r="AW30" s="167">
        <v>3</v>
      </c>
      <c r="AX30" s="156"/>
      <c r="AY30" s="167">
        <v>5</v>
      </c>
      <c r="AZ30" s="156"/>
      <c r="BA30" s="156"/>
      <c r="BB30" s="157"/>
      <c r="BC30" s="157">
        <f t="shared" si="6"/>
        <v>18.842105263157894</v>
      </c>
      <c r="BD30" s="157">
        <f t="shared" si="7"/>
        <v>2.557142857142857</v>
      </c>
      <c r="BE30" s="157">
        <f t="shared" si="8"/>
        <v>1.0142857142857142</v>
      </c>
      <c r="BF30" s="157">
        <f t="shared" si="10"/>
        <v>0.02857142857142857</v>
      </c>
      <c r="BG30" s="157">
        <f t="shared" si="11"/>
        <v>0.21052631578947367</v>
      </c>
      <c r="BH30" s="157">
        <f t="shared" si="9"/>
        <v>0.03571428571428571</v>
      </c>
      <c r="BI30" s="157">
        <f t="shared" si="12"/>
        <v>8.88888888888889</v>
      </c>
      <c r="BJ30" s="157">
        <f t="shared" si="13"/>
        <v>12.631578947368421</v>
      </c>
      <c r="BK30" s="158"/>
      <c r="BL30" s="157">
        <f t="shared" si="0"/>
        <v>0.9804881437195037</v>
      </c>
      <c r="BM30" s="157">
        <f t="shared" si="1"/>
        <v>16.970588235294116</v>
      </c>
      <c r="BN30" s="157">
        <f t="shared" si="2"/>
        <v>1.5542209825240507</v>
      </c>
      <c r="BO30" s="157">
        <f t="shared" si="3"/>
        <v>58.9076778832805</v>
      </c>
      <c r="BP30" s="159"/>
      <c r="BQ30" s="159"/>
      <c r="BR30" s="160"/>
      <c r="BS30" s="161"/>
      <c r="BT30" s="161"/>
      <c r="BU30" s="161"/>
      <c r="BV30" s="162"/>
      <c r="BW30" s="162">
        <f>AA30/2.5</f>
        <v>4.8</v>
      </c>
      <c r="BX30" s="162">
        <f>AB30/7.5</f>
        <v>4.133333333333334</v>
      </c>
      <c r="BY30" s="162"/>
      <c r="BZ30" s="162">
        <f>AD30/7.4</f>
        <v>2.4324324324324325</v>
      </c>
      <c r="CA30" s="162"/>
      <c r="CB30" s="162"/>
      <c r="CC30" s="162"/>
      <c r="CD30" s="162"/>
      <c r="CE30" s="162"/>
      <c r="CF30" s="162"/>
      <c r="CG30" s="162"/>
      <c r="CH30" s="162"/>
      <c r="CI30" s="162"/>
      <c r="CJ30" s="162"/>
      <c r="CK30" s="162">
        <f t="shared" si="5"/>
        <v>0.6785714285714286</v>
      </c>
      <c r="CL30" s="162"/>
      <c r="CM30" s="162"/>
    </row>
    <row r="31" spans="1:91" s="152" customFormat="1" ht="14.25" customHeight="1">
      <c r="A31" s="152" t="s">
        <v>1060</v>
      </c>
      <c r="B31" s="153">
        <v>-34.2312</v>
      </c>
      <c r="C31" s="154">
        <v>-70.555</v>
      </c>
      <c r="D31" s="155">
        <v>4</v>
      </c>
      <c r="E31" s="155">
        <v>6.5</v>
      </c>
      <c r="F31" s="152" t="s">
        <v>1102</v>
      </c>
      <c r="G31" s="167">
        <v>53.46</v>
      </c>
      <c r="H31" s="167">
        <v>1.04</v>
      </c>
      <c r="I31" s="167">
        <v>17.84</v>
      </c>
      <c r="J31" s="167"/>
      <c r="K31" s="157">
        <v>4.670025046963056</v>
      </c>
      <c r="L31" s="156"/>
      <c r="M31" s="167">
        <v>0.03</v>
      </c>
      <c r="N31" s="167">
        <v>5.39</v>
      </c>
      <c r="O31" s="167">
        <v>5.98</v>
      </c>
      <c r="P31" s="167">
        <v>3.49</v>
      </c>
      <c r="Q31" s="167">
        <v>2.93</v>
      </c>
      <c r="R31" s="167">
        <v>0.24</v>
      </c>
      <c r="S31" s="173">
        <v>4.19</v>
      </c>
      <c r="T31" s="156"/>
      <c r="U31" s="167">
        <v>99.78</v>
      </c>
      <c r="V31" s="167">
        <v>204</v>
      </c>
      <c r="W31" s="167">
        <v>147</v>
      </c>
      <c r="X31" s="167">
        <v>4</v>
      </c>
      <c r="Y31" s="167">
        <v>471</v>
      </c>
      <c r="Z31" s="167">
        <v>137</v>
      </c>
      <c r="AA31" s="167">
        <v>12</v>
      </c>
      <c r="AB31" s="167">
        <v>30</v>
      </c>
      <c r="AC31" s="156"/>
      <c r="AD31" s="167">
        <v>17</v>
      </c>
      <c r="AE31" s="156"/>
      <c r="AF31" s="156"/>
      <c r="AG31" s="156"/>
      <c r="AH31" s="156"/>
      <c r="AI31" s="156"/>
      <c r="AJ31" s="156"/>
      <c r="AK31" s="156"/>
      <c r="AL31" s="156"/>
      <c r="AM31" s="156"/>
      <c r="AN31" s="156"/>
      <c r="AO31" s="167">
        <v>19</v>
      </c>
      <c r="AP31" s="167">
        <v>31</v>
      </c>
      <c r="AQ31" s="167">
        <v>42</v>
      </c>
      <c r="AR31" s="167">
        <v>107</v>
      </c>
      <c r="AS31" s="156"/>
      <c r="AT31" s="167">
        <v>291</v>
      </c>
      <c r="AU31" s="167">
        <v>525</v>
      </c>
      <c r="AV31" s="167">
        <v>26</v>
      </c>
      <c r="AW31" s="167">
        <v>3</v>
      </c>
      <c r="AX31" s="156"/>
      <c r="AY31" s="167">
        <v>4</v>
      </c>
      <c r="AZ31" s="156"/>
      <c r="BA31" s="156"/>
      <c r="BB31" s="157"/>
      <c r="BC31" s="157">
        <f t="shared" si="6"/>
        <v>24.789473684210527</v>
      </c>
      <c r="BD31" s="157">
        <f t="shared" si="7"/>
        <v>3.437956204379562</v>
      </c>
      <c r="BE31" s="157">
        <f t="shared" si="8"/>
        <v>1.072992700729927</v>
      </c>
      <c r="BF31" s="157">
        <f t="shared" si="10"/>
        <v>0.029197080291970802</v>
      </c>
      <c r="BG31" s="157">
        <f t="shared" si="11"/>
        <v>0.21052631578947367</v>
      </c>
      <c r="BH31" s="157">
        <f t="shared" si="9"/>
        <v>0.029197080291970802</v>
      </c>
      <c r="BI31" s="157">
        <f t="shared" si="12"/>
        <v>9.387096774193548</v>
      </c>
      <c r="BJ31" s="157">
        <f t="shared" si="13"/>
        <v>15.31578947368421</v>
      </c>
      <c r="BK31" s="158"/>
      <c r="BL31" s="157">
        <f t="shared" si="0"/>
        <v>1.1090546715938858</v>
      </c>
      <c r="BM31" s="157">
        <f t="shared" si="1"/>
        <v>17.153846153846153</v>
      </c>
      <c r="BN31" s="157">
        <f t="shared" si="2"/>
        <v>0.866423941922645</v>
      </c>
      <c r="BO31" s="157">
        <f t="shared" si="3"/>
        <v>72.00088557484959</v>
      </c>
      <c r="BP31" s="159"/>
      <c r="BQ31" s="159"/>
      <c r="BR31" s="160"/>
      <c r="BS31" s="161"/>
      <c r="BT31" s="161"/>
      <c r="BU31" s="161"/>
      <c r="BV31" s="162"/>
      <c r="BW31" s="162">
        <f>AA31/2.5</f>
        <v>4.8</v>
      </c>
      <c r="BX31" s="162">
        <f>AB31/7.5</f>
        <v>4</v>
      </c>
      <c r="BY31" s="162"/>
      <c r="BZ31" s="162">
        <f>AD31/7.4</f>
        <v>2.2972972972972974</v>
      </c>
      <c r="CA31" s="162"/>
      <c r="CB31" s="162"/>
      <c r="CC31" s="162"/>
      <c r="CD31" s="162"/>
      <c r="CE31" s="162"/>
      <c r="CF31" s="162"/>
      <c r="CG31" s="162"/>
      <c r="CH31" s="162"/>
      <c r="CI31" s="162"/>
      <c r="CJ31" s="162"/>
      <c r="CK31" s="162">
        <f t="shared" si="5"/>
        <v>0.6785714285714286</v>
      </c>
      <c r="CL31" s="162"/>
      <c r="CM31" s="162"/>
    </row>
    <row r="32" spans="1:91" s="152" customFormat="1" ht="14.25" customHeight="1">
      <c r="A32" s="152" t="s">
        <v>1060</v>
      </c>
      <c r="B32" s="153">
        <v>-34.2312</v>
      </c>
      <c r="C32" s="154">
        <v>-70.555</v>
      </c>
      <c r="D32" s="155">
        <v>4</v>
      </c>
      <c r="E32" s="155">
        <v>6.5</v>
      </c>
      <c r="F32" s="152" t="s">
        <v>1103</v>
      </c>
      <c r="G32" s="167">
        <v>53.58</v>
      </c>
      <c r="H32" s="167">
        <v>1.05</v>
      </c>
      <c r="I32" s="167">
        <v>18.58</v>
      </c>
      <c r="J32" s="167"/>
      <c r="K32" s="157">
        <v>7.108515967438949</v>
      </c>
      <c r="L32" s="156"/>
      <c r="M32" s="167">
        <v>0.06</v>
      </c>
      <c r="N32" s="167">
        <v>3.93</v>
      </c>
      <c r="O32" s="167">
        <v>6.98</v>
      </c>
      <c r="P32" s="167">
        <v>1.23</v>
      </c>
      <c r="Q32" s="167">
        <v>2.65</v>
      </c>
      <c r="R32" s="167">
        <v>0.22</v>
      </c>
      <c r="S32" s="173">
        <v>3.74</v>
      </c>
      <c r="T32" s="156"/>
      <c r="U32" s="167">
        <v>99.92</v>
      </c>
      <c r="V32" s="167">
        <v>74</v>
      </c>
      <c r="W32" s="167">
        <v>114</v>
      </c>
      <c r="X32" s="167">
        <v>3</v>
      </c>
      <c r="Y32" s="167">
        <v>480</v>
      </c>
      <c r="Z32" s="167">
        <v>84</v>
      </c>
      <c r="AA32" s="167">
        <v>7</v>
      </c>
      <c r="AB32" s="167">
        <v>18</v>
      </c>
      <c r="AC32" s="156"/>
      <c r="AD32" s="167">
        <v>12</v>
      </c>
      <c r="AE32" s="156"/>
      <c r="AF32" s="156"/>
      <c r="AG32" s="156"/>
      <c r="AH32" s="156"/>
      <c r="AI32" s="156"/>
      <c r="AJ32" s="156"/>
      <c r="AK32" s="156"/>
      <c r="AL32" s="156"/>
      <c r="AM32" s="156"/>
      <c r="AN32" s="156"/>
      <c r="AO32" s="167">
        <v>18</v>
      </c>
      <c r="AP32" s="167">
        <v>30</v>
      </c>
      <c r="AQ32" s="167">
        <v>8</v>
      </c>
      <c r="AR32" s="167">
        <v>8</v>
      </c>
      <c r="AS32" s="156"/>
      <c r="AT32" s="167">
        <v>278</v>
      </c>
      <c r="AU32" s="167">
        <v>1976</v>
      </c>
      <c r="AV32" s="167">
        <v>48</v>
      </c>
      <c r="AW32" s="167">
        <v>5</v>
      </c>
      <c r="AX32" s="156"/>
      <c r="AY32" s="167">
        <v>2</v>
      </c>
      <c r="AZ32" s="156"/>
      <c r="BA32" s="156"/>
      <c r="BB32" s="157"/>
      <c r="BC32" s="157">
        <f t="shared" si="6"/>
        <v>26.666666666666668</v>
      </c>
      <c r="BD32" s="157">
        <f t="shared" si="7"/>
        <v>5.714285714285714</v>
      </c>
      <c r="BE32" s="157">
        <f t="shared" si="8"/>
        <v>1.3571428571428572</v>
      </c>
      <c r="BF32" s="157">
        <f t="shared" si="10"/>
        <v>0.03571428571428571</v>
      </c>
      <c r="BG32" s="157">
        <f t="shared" si="11"/>
        <v>0.16666666666666666</v>
      </c>
      <c r="BH32" s="157">
        <f t="shared" si="9"/>
        <v>0.023809523809523808</v>
      </c>
      <c r="BI32" s="157">
        <f t="shared" si="12"/>
        <v>9.266666666666667</v>
      </c>
      <c r="BJ32" s="157">
        <f t="shared" si="13"/>
        <v>15.444444444444445</v>
      </c>
      <c r="BK32" s="158"/>
      <c r="BL32" s="157">
        <f t="shared" si="0"/>
        <v>0.9463250117014298</v>
      </c>
      <c r="BM32" s="157">
        <f t="shared" si="1"/>
        <v>17.695238095238093</v>
      </c>
      <c r="BN32" s="157">
        <f t="shared" si="2"/>
        <v>1.808782688915763</v>
      </c>
      <c r="BO32" s="157">
        <f t="shared" si="3"/>
        <v>55.19296930525844</v>
      </c>
      <c r="BP32" s="159"/>
      <c r="BQ32" s="159"/>
      <c r="BR32" s="160"/>
      <c r="BS32" s="161"/>
      <c r="BT32" s="161"/>
      <c r="BU32" s="161"/>
      <c r="BV32" s="162"/>
      <c r="BW32" s="162">
        <f>AA32/2.5</f>
        <v>2.8</v>
      </c>
      <c r="BX32" s="162">
        <f>AB32/7.5</f>
        <v>2.4</v>
      </c>
      <c r="BY32" s="162"/>
      <c r="BZ32" s="162">
        <f>AD32/7.4</f>
        <v>1.6216216216216215</v>
      </c>
      <c r="CA32" s="162"/>
      <c r="CB32" s="162"/>
      <c r="CC32" s="162"/>
      <c r="CD32" s="162"/>
      <c r="CE32" s="162"/>
      <c r="CF32" s="162"/>
      <c r="CG32" s="162"/>
      <c r="CH32" s="162"/>
      <c r="CI32" s="162"/>
      <c r="CJ32" s="162"/>
      <c r="CK32" s="162">
        <f t="shared" si="5"/>
        <v>0.6428571428571429</v>
      </c>
      <c r="CL32" s="162"/>
      <c r="CM32" s="162"/>
    </row>
    <row r="33" spans="1:91" s="152" customFormat="1" ht="14.25" customHeight="1">
      <c r="A33" s="152" t="s">
        <v>1060</v>
      </c>
      <c r="B33" s="153">
        <v>-34.2312</v>
      </c>
      <c r="C33" s="154">
        <v>-70.555</v>
      </c>
      <c r="D33" s="155">
        <v>4</v>
      </c>
      <c r="E33" s="155">
        <v>6.5</v>
      </c>
      <c r="F33" s="152" t="s">
        <v>1104</v>
      </c>
      <c r="G33" s="167">
        <v>54.59</v>
      </c>
      <c r="H33" s="167">
        <v>0.93</v>
      </c>
      <c r="I33" s="167">
        <v>17.8</v>
      </c>
      <c r="J33" s="167"/>
      <c r="K33" s="157">
        <v>7.945341264871635</v>
      </c>
      <c r="L33" s="156"/>
      <c r="M33" s="167">
        <v>0.06</v>
      </c>
      <c r="N33" s="167">
        <v>3.58</v>
      </c>
      <c r="O33" s="167">
        <v>5.86</v>
      </c>
      <c r="P33" s="167">
        <v>2.3</v>
      </c>
      <c r="Q33" s="167">
        <v>3.34</v>
      </c>
      <c r="R33" s="167">
        <v>0.22</v>
      </c>
      <c r="S33" s="167">
        <v>2.66</v>
      </c>
      <c r="T33" s="156"/>
      <c r="U33" s="167">
        <v>100.17</v>
      </c>
      <c r="V33" s="167">
        <v>121</v>
      </c>
      <c r="W33" s="167">
        <v>269</v>
      </c>
      <c r="X33" s="167">
        <v>3</v>
      </c>
      <c r="Y33" s="167">
        <v>523</v>
      </c>
      <c r="Z33" s="167">
        <v>96</v>
      </c>
      <c r="AA33" s="167">
        <v>16</v>
      </c>
      <c r="AB33" s="167">
        <v>25</v>
      </c>
      <c r="AC33" s="156"/>
      <c r="AD33" s="167">
        <v>14</v>
      </c>
      <c r="AE33" s="156"/>
      <c r="AF33" s="156"/>
      <c r="AG33" s="156"/>
      <c r="AH33" s="156"/>
      <c r="AI33" s="156"/>
      <c r="AJ33" s="156"/>
      <c r="AK33" s="156"/>
      <c r="AL33" s="156"/>
      <c r="AM33" s="156"/>
      <c r="AN33" s="156"/>
      <c r="AO33" s="167">
        <v>18</v>
      </c>
      <c r="AP33" s="167">
        <v>23</v>
      </c>
      <c r="AQ33" s="167">
        <v>8</v>
      </c>
      <c r="AR33" s="167">
        <v>6</v>
      </c>
      <c r="AS33" s="156"/>
      <c r="AT33" s="167">
        <v>232</v>
      </c>
      <c r="AU33" s="167">
        <v>149</v>
      </c>
      <c r="AV33" s="167">
        <v>53</v>
      </c>
      <c r="AW33" s="167">
        <v>4</v>
      </c>
      <c r="AX33" s="156"/>
      <c r="AY33" s="167">
        <v>3</v>
      </c>
      <c r="AZ33" s="156"/>
      <c r="BA33" s="156"/>
      <c r="BB33" s="157"/>
      <c r="BC33" s="157">
        <f t="shared" si="6"/>
        <v>29.055555555555557</v>
      </c>
      <c r="BD33" s="157">
        <f t="shared" si="7"/>
        <v>5.447916666666667</v>
      </c>
      <c r="BE33" s="157">
        <f t="shared" si="8"/>
        <v>2.8020833333333335</v>
      </c>
      <c r="BF33" s="157">
        <f t="shared" si="10"/>
        <v>0.03125</v>
      </c>
      <c r="BG33" s="157">
        <f t="shared" si="11"/>
        <v>0.16666666666666666</v>
      </c>
      <c r="BH33" s="157">
        <f t="shared" si="9"/>
        <v>0.03125</v>
      </c>
      <c r="BI33" s="157">
        <f t="shared" si="12"/>
        <v>10.08695652173913</v>
      </c>
      <c r="BJ33" s="157">
        <f t="shared" si="13"/>
        <v>12.88888888888889</v>
      </c>
      <c r="BK33" s="158"/>
      <c r="BL33" s="157">
        <f t="shared" si="0"/>
        <v>1.0142414019010446</v>
      </c>
      <c r="BM33" s="157">
        <f t="shared" si="1"/>
        <v>19.13978494623656</v>
      </c>
      <c r="BN33" s="157">
        <f t="shared" si="2"/>
        <v>2.219369068399898</v>
      </c>
      <c r="BO33" s="157">
        <f t="shared" si="3"/>
        <v>50.0975407423359</v>
      </c>
      <c r="BP33" s="159"/>
      <c r="BQ33" s="159"/>
      <c r="BR33" s="160"/>
      <c r="BS33" s="161"/>
      <c r="BT33" s="161"/>
      <c r="BU33" s="161"/>
      <c r="BV33" s="162"/>
      <c r="BW33" s="162">
        <f>AA33/2.5</f>
        <v>6.4</v>
      </c>
      <c r="BX33" s="162">
        <f>AB33/7.5</f>
        <v>3.3333333333333335</v>
      </c>
      <c r="BY33" s="162"/>
      <c r="BZ33" s="162">
        <f>AD33/7.4</f>
        <v>1.8918918918918919</v>
      </c>
      <c r="CA33" s="162"/>
      <c r="CB33" s="162"/>
      <c r="CC33" s="162"/>
      <c r="CD33" s="162"/>
      <c r="CE33" s="162"/>
      <c r="CF33" s="162"/>
      <c r="CG33" s="162"/>
      <c r="CH33" s="162"/>
      <c r="CI33" s="162"/>
      <c r="CJ33" s="162"/>
      <c r="CK33" s="162">
        <f t="shared" si="5"/>
        <v>0.6428571428571429</v>
      </c>
      <c r="CL33" s="162"/>
      <c r="CM33" s="162"/>
    </row>
    <row r="34" spans="1:91" s="152" customFormat="1" ht="14.25" customHeight="1">
      <c r="A34" s="152" t="s">
        <v>1060</v>
      </c>
      <c r="B34" s="153">
        <v>-34.5959</v>
      </c>
      <c r="C34" s="154">
        <v>-70.5041</v>
      </c>
      <c r="D34" s="155">
        <v>4</v>
      </c>
      <c r="E34" s="155">
        <v>6.5</v>
      </c>
      <c r="F34" s="152" t="s">
        <v>1105</v>
      </c>
      <c r="G34" s="167">
        <v>55.78</v>
      </c>
      <c r="H34" s="167">
        <v>0.85</v>
      </c>
      <c r="I34" s="167">
        <v>17.57</v>
      </c>
      <c r="J34" s="167"/>
      <c r="K34" s="157">
        <v>5.074940513462742</v>
      </c>
      <c r="L34" s="156"/>
      <c r="M34" s="167">
        <v>0.08</v>
      </c>
      <c r="N34" s="167">
        <v>3.71</v>
      </c>
      <c r="O34" s="167">
        <v>5.86</v>
      </c>
      <c r="P34" s="167">
        <v>1.5</v>
      </c>
      <c r="Q34" s="167">
        <v>4.51</v>
      </c>
      <c r="R34" s="167">
        <v>0.28</v>
      </c>
      <c r="S34" s="173">
        <v>4.27</v>
      </c>
      <c r="T34" s="156"/>
      <c r="U34" s="167">
        <v>100.05</v>
      </c>
      <c r="V34" s="167">
        <v>28</v>
      </c>
      <c r="W34" s="167">
        <v>414</v>
      </c>
      <c r="X34" s="167">
        <v>4</v>
      </c>
      <c r="Y34" s="167">
        <v>956</v>
      </c>
      <c r="Z34" s="167">
        <v>133</v>
      </c>
      <c r="AA34" s="167">
        <v>15</v>
      </c>
      <c r="AB34" s="167">
        <v>41</v>
      </c>
      <c r="AC34" s="156"/>
      <c r="AD34" s="167">
        <v>23</v>
      </c>
      <c r="AE34" s="156"/>
      <c r="AF34" s="156"/>
      <c r="AG34" s="156"/>
      <c r="AH34" s="156"/>
      <c r="AI34" s="156"/>
      <c r="AJ34" s="156"/>
      <c r="AK34" s="156"/>
      <c r="AL34" s="156"/>
      <c r="AM34" s="156"/>
      <c r="AN34" s="156"/>
      <c r="AO34" s="167">
        <v>8</v>
      </c>
      <c r="AP34" s="167">
        <v>14</v>
      </c>
      <c r="AQ34" s="167">
        <v>45</v>
      </c>
      <c r="AR34" s="167">
        <v>73</v>
      </c>
      <c r="AS34" s="156"/>
      <c r="AT34" s="167">
        <v>148</v>
      </c>
      <c r="AU34" s="167">
        <v>47</v>
      </c>
      <c r="AV34" s="167">
        <v>76</v>
      </c>
      <c r="AW34" s="167">
        <v>7</v>
      </c>
      <c r="AX34" s="156"/>
      <c r="AY34" s="167">
        <v>2</v>
      </c>
      <c r="AZ34" s="156"/>
      <c r="BA34" s="156"/>
      <c r="BB34" s="157"/>
      <c r="BC34" s="157">
        <f t="shared" si="6"/>
        <v>119.5</v>
      </c>
      <c r="BD34" s="157">
        <f t="shared" si="7"/>
        <v>7.18796992481203</v>
      </c>
      <c r="BE34" s="157">
        <f t="shared" si="8"/>
        <v>3.112781954887218</v>
      </c>
      <c r="BF34" s="157">
        <f t="shared" si="10"/>
        <v>0.03007518796992481</v>
      </c>
      <c r="BG34" s="157">
        <f t="shared" si="11"/>
        <v>0.5</v>
      </c>
      <c r="BH34" s="157">
        <f t="shared" si="9"/>
        <v>0.015037593984962405</v>
      </c>
      <c r="BI34" s="157">
        <f t="shared" si="12"/>
        <v>10.571428571428571</v>
      </c>
      <c r="BJ34" s="157">
        <f t="shared" si="13"/>
        <v>18.5</v>
      </c>
      <c r="BK34" s="158"/>
      <c r="BL34" s="157">
        <f t="shared" si="0"/>
        <v>1.0246940093453027</v>
      </c>
      <c r="BM34" s="157">
        <f t="shared" si="1"/>
        <v>20.67058823529412</v>
      </c>
      <c r="BN34" s="157">
        <f t="shared" si="2"/>
        <v>1.3679084941948092</v>
      </c>
      <c r="BO34" s="157">
        <f t="shared" si="3"/>
        <v>61.95978509427986</v>
      </c>
      <c r="BP34" s="159"/>
      <c r="BQ34" s="159"/>
      <c r="BR34" s="160"/>
      <c r="BS34" s="161"/>
      <c r="BT34" s="161"/>
      <c r="BU34" s="161"/>
      <c r="BV34" s="162"/>
      <c r="BW34" s="162">
        <f>AA34/2.5</f>
        <v>6</v>
      </c>
      <c r="BX34" s="162">
        <f>AB34/7.5</f>
        <v>5.466666666666667</v>
      </c>
      <c r="BY34" s="162"/>
      <c r="BZ34" s="162">
        <f>AD34/7.4</f>
        <v>3.108108108108108</v>
      </c>
      <c r="CA34" s="162"/>
      <c r="CB34" s="162"/>
      <c r="CC34" s="162"/>
      <c r="CD34" s="162"/>
      <c r="CE34" s="162"/>
      <c r="CF34" s="162"/>
      <c r="CG34" s="162"/>
      <c r="CH34" s="162"/>
      <c r="CI34" s="162"/>
      <c r="CJ34" s="162"/>
      <c r="CK34" s="162">
        <f t="shared" si="5"/>
        <v>0.2857142857142857</v>
      </c>
      <c r="CL34" s="162"/>
      <c r="CM34" s="162"/>
    </row>
    <row r="35" spans="1:91" s="152" customFormat="1" ht="14.25" customHeight="1">
      <c r="A35" s="152" t="s">
        <v>1060</v>
      </c>
      <c r="B35" s="153">
        <v>-34.5959</v>
      </c>
      <c r="C35" s="154">
        <v>-70.5041</v>
      </c>
      <c r="D35" s="155">
        <v>4</v>
      </c>
      <c r="E35" s="155">
        <v>6.5</v>
      </c>
      <c r="F35" s="152" t="s">
        <v>1106</v>
      </c>
      <c r="G35" s="167">
        <v>59.9</v>
      </c>
      <c r="H35" s="167">
        <v>0.69</v>
      </c>
      <c r="I35" s="167">
        <v>16.26</v>
      </c>
      <c r="J35" s="167"/>
      <c r="K35" s="157">
        <v>6.784583594239199</v>
      </c>
      <c r="L35" s="156"/>
      <c r="M35" s="167">
        <v>0.15</v>
      </c>
      <c r="N35" s="167">
        <v>2.78</v>
      </c>
      <c r="O35" s="167">
        <v>3.4</v>
      </c>
      <c r="P35" s="167">
        <v>2.12</v>
      </c>
      <c r="Q35" s="167">
        <v>5.8</v>
      </c>
      <c r="R35" s="167">
        <v>0.18</v>
      </c>
      <c r="S35" s="167">
        <v>1.04</v>
      </c>
      <c r="T35" s="156"/>
      <c r="U35" s="167">
        <v>99.86</v>
      </c>
      <c r="V35" s="167">
        <v>54</v>
      </c>
      <c r="W35" s="167">
        <v>464</v>
      </c>
      <c r="X35" s="167">
        <v>3</v>
      </c>
      <c r="Y35" s="167">
        <v>407</v>
      </c>
      <c r="Z35" s="167">
        <v>114</v>
      </c>
      <c r="AA35" s="167">
        <v>12</v>
      </c>
      <c r="AB35" s="167">
        <v>25</v>
      </c>
      <c r="AC35" s="156"/>
      <c r="AD35" s="167">
        <v>14</v>
      </c>
      <c r="AE35" s="156"/>
      <c r="AF35" s="156"/>
      <c r="AG35" s="156"/>
      <c r="AH35" s="156"/>
      <c r="AI35" s="156"/>
      <c r="AJ35" s="156"/>
      <c r="AK35" s="156"/>
      <c r="AL35" s="156"/>
      <c r="AM35" s="156"/>
      <c r="AN35" s="156"/>
      <c r="AO35" s="167">
        <v>12</v>
      </c>
      <c r="AP35" s="167">
        <v>13</v>
      </c>
      <c r="AQ35" s="167">
        <v>14</v>
      </c>
      <c r="AR35" s="167">
        <v>39</v>
      </c>
      <c r="AS35" s="156"/>
      <c r="AT35" s="167">
        <v>175</v>
      </c>
      <c r="AU35" s="167">
        <v>107</v>
      </c>
      <c r="AV35" s="167">
        <v>123</v>
      </c>
      <c r="AW35" s="167">
        <v>52</v>
      </c>
      <c r="AX35" s="156"/>
      <c r="AY35" s="167">
        <v>10</v>
      </c>
      <c r="AZ35" s="156"/>
      <c r="BA35" s="156"/>
      <c r="BB35" s="157"/>
      <c r="BC35" s="157">
        <f t="shared" si="6"/>
        <v>33.916666666666664</v>
      </c>
      <c r="BD35" s="157">
        <f t="shared" si="7"/>
        <v>3.5701754385964914</v>
      </c>
      <c r="BE35" s="157">
        <f t="shared" si="8"/>
        <v>4.0701754385964914</v>
      </c>
      <c r="BF35" s="157">
        <f t="shared" si="10"/>
        <v>0.02631578947368421</v>
      </c>
      <c r="BG35" s="157">
        <f t="shared" si="11"/>
        <v>0.25</v>
      </c>
      <c r="BH35" s="157">
        <f t="shared" si="9"/>
        <v>0.08771929824561403</v>
      </c>
      <c r="BI35" s="157">
        <f t="shared" si="12"/>
        <v>13.461538461538462</v>
      </c>
      <c r="BJ35" s="157">
        <f t="shared" si="13"/>
        <v>14.583333333333334</v>
      </c>
      <c r="BK35" s="158"/>
      <c r="BL35" s="157">
        <f t="shared" si="0"/>
        <v>0.9807797253361343</v>
      </c>
      <c r="BM35" s="157">
        <f t="shared" si="1"/>
        <v>23.56521739130435</v>
      </c>
      <c r="BN35" s="157">
        <f t="shared" si="2"/>
        <v>2.440497695769496</v>
      </c>
      <c r="BO35" s="157">
        <f t="shared" si="3"/>
        <v>47.72463750791923</v>
      </c>
      <c r="BP35" s="159"/>
      <c r="BQ35" s="159"/>
      <c r="BR35" s="160"/>
      <c r="BS35" s="161"/>
      <c r="BT35" s="161"/>
      <c r="BU35" s="161"/>
      <c r="BV35" s="162"/>
      <c r="BW35" s="162">
        <f>AA35/2.5</f>
        <v>4.8</v>
      </c>
      <c r="BX35" s="162">
        <f>AB35/7.5</f>
        <v>3.3333333333333335</v>
      </c>
      <c r="BY35" s="162"/>
      <c r="BZ35" s="162">
        <f>AD35/7.4</f>
        <v>1.8918918918918919</v>
      </c>
      <c r="CA35" s="162"/>
      <c r="CB35" s="162"/>
      <c r="CC35" s="162"/>
      <c r="CD35" s="162"/>
      <c r="CE35" s="162"/>
      <c r="CF35" s="162"/>
      <c r="CG35" s="162"/>
      <c r="CH35" s="162"/>
      <c r="CI35" s="162"/>
      <c r="CJ35" s="162"/>
      <c r="CK35" s="162">
        <f t="shared" si="5"/>
        <v>0.42857142857142855</v>
      </c>
      <c r="CL35" s="162"/>
      <c r="CM35" s="162"/>
    </row>
    <row r="36" spans="1:91" s="152" customFormat="1" ht="14.25" customHeight="1">
      <c r="A36" s="152" t="s">
        <v>1060</v>
      </c>
      <c r="B36" s="153">
        <v>-34.5959</v>
      </c>
      <c r="C36" s="154">
        <v>-70.5041</v>
      </c>
      <c r="D36" s="155">
        <v>4</v>
      </c>
      <c r="E36" s="155">
        <v>6.5</v>
      </c>
      <c r="F36" s="152" t="s">
        <v>1107</v>
      </c>
      <c r="G36" s="167">
        <v>61.12</v>
      </c>
      <c r="H36" s="167">
        <v>0.55</v>
      </c>
      <c r="I36" s="167">
        <v>17.35</v>
      </c>
      <c r="J36" s="167"/>
      <c r="K36" s="157">
        <v>2.3485097056981843</v>
      </c>
      <c r="L36" s="156"/>
      <c r="M36" s="167">
        <v>0.03</v>
      </c>
      <c r="N36" s="167">
        <v>1.87</v>
      </c>
      <c r="O36" s="167">
        <v>3.6</v>
      </c>
      <c r="P36" s="167">
        <v>3.81</v>
      </c>
      <c r="Q36" s="167">
        <v>4.82</v>
      </c>
      <c r="R36" s="167">
        <v>0.34</v>
      </c>
      <c r="S36" s="173">
        <v>3.74</v>
      </c>
      <c r="T36" s="156"/>
      <c r="U36" s="167">
        <v>99.84</v>
      </c>
      <c r="V36" s="167">
        <v>203</v>
      </c>
      <c r="W36" s="167">
        <v>524</v>
      </c>
      <c r="X36" s="167">
        <v>3</v>
      </c>
      <c r="Y36" s="167">
        <v>608</v>
      </c>
      <c r="Z36" s="167">
        <v>107</v>
      </c>
      <c r="AA36" s="167">
        <v>16</v>
      </c>
      <c r="AB36" s="167">
        <v>37</v>
      </c>
      <c r="AC36" s="156"/>
      <c r="AD36" s="167">
        <v>18</v>
      </c>
      <c r="AE36" s="156"/>
      <c r="AF36" s="156"/>
      <c r="AG36" s="156"/>
      <c r="AH36" s="156"/>
      <c r="AI36" s="156"/>
      <c r="AJ36" s="156"/>
      <c r="AK36" s="156"/>
      <c r="AL36" s="156"/>
      <c r="AM36" s="156"/>
      <c r="AN36" s="156"/>
      <c r="AO36" s="167">
        <v>8</v>
      </c>
      <c r="AP36" s="167">
        <v>8</v>
      </c>
      <c r="AQ36" s="167">
        <v>10</v>
      </c>
      <c r="AR36" s="167">
        <v>15</v>
      </c>
      <c r="AS36" s="156"/>
      <c r="AT36" s="167">
        <v>103</v>
      </c>
      <c r="AU36" s="167">
        <v>1136</v>
      </c>
      <c r="AV36" s="167">
        <v>36</v>
      </c>
      <c r="AW36" s="167">
        <v>3</v>
      </c>
      <c r="AX36" s="156"/>
      <c r="AY36" s="167">
        <v>2</v>
      </c>
      <c r="AZ36" s="156"/>
      <c r="BA36" s="156"/>
      <c r="BB36" s="157"/>
      <c r="BC36" s="157">
        <f t="shared" si="6"/>
        <v>76</v>
      </c>
      <c r="BD36" s="157">
        <f t="shared" si="7"/>
        <v>5.682242990654205</v>
      </c>
      <c r="BE36" s="157">
        <f t="shared" si="8"/>
        <v>4.897196261682243</v>
      </c>
      <c r="BF36" s="157">
        <f t="shared" si="10"/>
        <v>0.028037383177570093</v>
      </c>
      <c r="BG36" s="157">
        <f t="shared" si="11"/>
        <v>0.375</v>
      </c>
      <c r="BH36" s="157">
        <f t="shared" si="9"/>
        <v>0.018691588785046728</v>
      </c>
      <c r="BI36" s="157">
        <f t="shared" si="12"/>
        <v>12.875</v>
      </c>
      <c r="BJ36" s="157">
        <f t="shared" si="13"/>
        <v>12.875</v>
      </c>
      <c r="BK36" s="158"/>
      <c r="BL36" s="157">
        <f t="shared" si="0"/>
        <v>1.0392234679253893</v>
      </c>
      <c r="BM36" s="157">
        <f t="shared" si="1"/>
        <v>31.545454545454547</v>
      </c>
      <c r="BN36" s="157">
        <f t="shared" si="2"/>
        <v>1.2558875431541092</v>
      </c>
      <c r="BO36" s="157">
        <f t="shared" si="3"/>
        <v>63.95201475646714</v>
      </c>
      <c r="BP36" s="159"/>
      <c r="BQ36" s="159"/>
      <c r="BR36" s="160"/>
      <c r="BS36" s="161"/>
      <c r="BT36" s="161"/>
      <c r="BU36" s="161"/>
      <c r="BV36" s="162"/>
      <c r="BW36" s="162">
        <f>AA36/2.5</f>
        <v>6.4</v>
      </c>
      <c r="BX36" s="162">
        <f>AB36/7.5</f>
        <v>4.933333333333334</v>
      </c>
      <c r="BY36" s="162"/>
      <c r="BZ36" s="162">
        <f>AD36/7.4</f>
        <v>2.4324324324324325</v>
      </c>
      <c r="CA36" s="162"/>
      <c r="CB36" s="162"/>
      <c r="CC36" s="162"/>
      <c r="CD36" s="162"/>
      <c r="CE36" s="162"/>
      <c r="CF36" s="162"/>
      <c r="CG36" s="162"/>
      <c r="CH36" s="162"/>
      <c r="CI36" s="162"/>
      <c r="CJ36" s="162"/>
      <c r="CK36" s="162">
        <f t="shared" si="5"/>
        <v>0.2857142857142857</v>
      </c>
      <c r="CL36" s="162"/>
      <c r="CM36" s="162"/>
    </row>
    <row r="37" spans="1:91" s="152" customFormat="1" ht="14.25" customHeight="1">
      <c r="A37" s="152" t="s">
        <v>1060</v>
      </c>
      <c r="B37" s="153">
        <v>-34.5959</v>
      </c>
      <c r="C37" s="154">
        <v>-70.5041</v>
      </c>
      <c r="D37" s="155">
        <v>4</v>
      </c>
      <c r="E37" s="155">
        <v>6.5</v>
      </c>
      <c r="F37" s="152" t="s">
        <v>1108</v>
      </c>
      <c r="G37" s="167">
        <v>63.96</v>
      </c>
      <c r="H37" s="167">
        <v>0.38</v>
      </c>
      <c r="I37" s="167">
        <v>16.32</v>
      </c>
      <c r="J37" s="167"/>
      <c r="K37" s="157">
        <v>0.9358046336881654</v>
      </c>
      <c r="L37" s="156"/>
      <c r="M37" s="167">
        <v>0.02</v>
      </c>
      <c r="N37" s="167">
        <v>1.23</v>
      </c>
      <c r="O37" s="167">
        <v>3.82</v>
      </c>
      <c r="P37" s="167">
        <v>2.22</v>
      </c>
      <c r="Q37" s="167">
        <v>5.72</v>
      </c>
      <c r="R37" s="167">
        <v>0.14</v>
      </c>
      <c r="S37" s="173">
        <v>4.7</v>
      </c>
      <c r="T37" s="156"/>
      <c r="U37" s="167">
        <v>99.55</v>
      </c>
      <c r="V37" s="167">
        <v>85</v>
      </c>
      <c r="W37" s="167">
        <v>417</v>
      </c>
      <c r="X37" s="167">
        <v>2</v>
      </c>
      <c r="Y37" s="167">
        <v>627</v>
      </c>
      <c r="Z37" s="167">
        <v>94</v>
      </c>
      <c r="AA37" s="167">
        <v>14</v>
      </c>
      <c r="AB37" s="167">
        <v>27</v>
      </c>
      <c r="AC37" s="156"/>
      <c r="AD37" s="167">
        <v>12</v>
      </c>
      <c r="AE37" s="156"/>
      <c r="AF37" s="156"/>
      <c r="AG37" s="156"/>
      <c r="AH37" s="156"/>
      <c r="AI37" s="156"/>
      <c r="AJ37" s="156"/>
      <c r="AK37" s="156"/>
      <c r="AL37" s="156"/>
      <c r="AM37" s="156"/>
      <c r="AN37" s="156"/>
      <c r="AO37" s="167">
        <v>5</v>
      </c>
      <c r="AP37" s="167">
        <v>5</v>
      </c>
      <c r="AQ37" s="167">
        <v>6</v>
      </c>
      <c r="AR37" s="167">
        <v>10</v>
      </c>
      <c r="AS37" s="156"/>
      <c r="AT37" s="167">
        <v>79</v>
      </c>
      <c r="AU37" s="167">
        <v>2460</v>
      </c>
      <c r="AV37" s="167">
        <v>41</v>
      </c>
      <c r="AW37" s="167">
        <v>6</v>
      </c>
      <c r="AX37" s="156"/>
      <c r="AY37" s="167">
        <v>2</v>
      </c>
      <c r="AZ37" s="156"/>
      <c r="BA37" s="156"/>
      <c r="BB37" s="157"/>
      <c r="BC37" s="157">
        <f t="shared" si="6"/>
        <v>125.4</v>
      </c>
      <c r="BD37" s="157">
        <f t="shared" si="7"/>
        <v>6.670212765957447</v>
      </c>
      <c r="BE37" s="157">
        <f t="shared" si="8"/>
        <v>4.4361702127659575</v>
      </c>
      <c r="BF37" s="157">
        <f t="shared" si="10"/>
        <v>0.02127659574468085</v>
      </c>
      <c r="BG37" s="157">
        <f t="shared" si="11"/>
        <v>0.4</v>
      </c>
      <c r="BH37" s="157">
        <f t="shared" si="9"/>
        <v>0.02127659574468085</v>
      </c>
      <c r="BI37" s="157">
        <f t="shared" si="12"/>
        <v>15.8</v>
      </c>
      <c r="BJ37" s="157">
        <f t="shared" si="13"/>
        <v>15.8</v>
      </c>
      <c r="BK37" s="158"/>
      <c r="BL37" s="157">
        <f t="shared" si="0"/>
        <v>1.0287391394974876</v>
      </c>
      <c r="BM37" s="157">
        <f t="shared" si="1"/>
        <v>42.94736842105263</v>
      </c>
      <c r="BN37" s="157">
        <f t="shared" si="2"/>
        <v>0.760816775356232</v>
      </c>
      <c r="BO37" s="157">
        <f t="shared" si="3"/>
        <v>74.54493401385709</v>
      </c>
      <c r="BP37" s="159"/>
      <c r="BQ37" s="159"/>
      <c r="BR37" s="160"/>
      <c r="BS37" s="161"/>
      <c r="BT37" s="161"/>
      <c r="BU37" s="161"/>
      <c r="BV37" s="162"/>
      <c r="BW37" s="162">
        <f>AA37/2.5</f>
        <v>5.6</v>
      </c>
      <c r="BX37" s="162">
        <f>AB37/7.5</f>
        <v>3.6</v>
      </c>
      <c r="BY37" s="162"/>
      <c r="BZ37" s="162">
        <f>AD37/7.4</f>
        <v>1.6216216216216215</v>
      </c>
      <c r="CA37" s="162"/>
      <c r="CB37" s="162"/>
      <c r="CC37" s="162"/>
      <c r="CD37" s="162"/>
      <c r="CE37" s="162"/>
      <c r="CF37" s="162"/>
      <c r="CG37" s="162"/>
      <c r="CH37" s="162"/>
      <c r="CI37" s="162"/>
      <c r="CJ37" s="162"/>
      <c r="CK37" s="162">
        <f t="shared" si="5"/>
        <v>0.17857142857142858</v>
      </c>
      <c r="CL37" s="162"/>
      <c r="CM37" s="162"/>
    </row>
    <row r="38" spans="1:91" s="152" customFormat="1" ht="14.25" customHeight="1">
      <c r="A38" s="152" t="s">
        <v>1060</v>
      </c>
      <c r="B38" s="153">
        <v>-34.5959</v>
      </c>
      <c r="C38" s="154">
        <v>-70.5041</v>
      </c>
      <c r="D38" s="155">
        <v>4</v>
      </c>
      <c r="E38" s="155">
        <v>6.5</v>
      </c>
      <c r="F38" s="152" t="s">
        <v>1109</v>
      </c>
      <c r="G38" s="167">
        <v>64.27</v>
      </c>
      <c r="H38" s="167">
        <v>0.31</v>
      </c>
      <c r="I38" s="167">
        <v>15.72</v>
      </c>
      <c r="J38" s="167"/>
      <c r="K38" s="157">
        <v>1.601665623043206</v>
      </c>
      <c r="L38" s="156"/>
      <c r="M38" s="167">
        <v>0.07</v>
      </c>
      <c r="N38" s="167">
        <v>0.74</v>
      </c>
      <c r="O38" s="167">
        <v>4.89</v>
      </c>
      <c r="P38" s="167">
        <v>4.21</v>
      </c>
      <c r="Q38" s="167">
        <v>1.35</v>
      </c>
      <c r="R38" s="167">
        <v>0.12</v>
      </c>
      <c r="S38" s="173">
        <v>6.66</v>
      </c>
      <c r="T38" s="156"/>
      <c r="U38" s="167">
        <v>100.12</v>
      </c>
      <c r="V38" s="167">
        <v>160</v>
      </c>
      <c r="W38" s="167">
        <v>564</v>
      </c>
      <c r="X38" s="167">
        <v>2</v>
      </c>
      <c r="Y38" s="167">
        <v>228</v>
      </c>
      <c r="Z38" s="167">
        <v>99</v>
      </c>
      <c r="AA38" s="167">
        <v>15</v>
      </c>
      <c r="AB38" s="167">
        <v>29</v>
      </c>
      <c r="AC38" s="156"/>
      <c r="AD38" s="167">
        <v>11</v>
      </c>
      <c r="AE38" s="156"/>
      <c r="AF38" s="156"/>
      <c r="AG38" s="156"/>
      <c r="AH38" s="156"/>
      <c r="AI38" s="156"/>
      <c r="AJ38" s="156"/>
      <c r="AK38" s="156"/>
      <c r="AL38" s="156"/>
      <c r="AM38" s="156"/>
      <c r="AN38" s="156"/>
      <c r="AO38" s="167">
        <v>4</v>
      </c>
      <c r="AP38" s="167">
        <v>3</v>
      </c>
      <c r="AQ38" s="167">
        <v>2</v>
      </c>
      <c r="AR38" s="167">
        <v>5</v>
      </c>
      <c r="AS38" s="156"/>
      <c r="AT38" s="167">
        <v>56</v>
      </c>
      <c r="AU38" s="167">
        <v>18</v>
      </c>
      <c r="AV38" s="167">
        <v>35</v>
      </c>
      <c r="AW38" s="167">
        <v>4</v>
      </c>
      <c r="AX38" s="156"/>
      <c r="AY38" s="167">
        <v>2</v>
      </c>
      <c r="AZ38" s="156"/>
      <c r="BA38" s="156"/>
      <c r="BB38" s="157"/>
      <c r="BC38" s="157">
        <f t="shared" si="6"/>
        <v>57</v>
      </c>
      <c r="BD38" s="157">
        <f t="shared" si="7"/>
        <v>2.303030303030303</v>
      </c>
      <c r="BE38" s="157">
        <f t="shared" si="8"/>
        <v>5.696969696969697</v>
      </c>
      <c r="BF38" s="157">
        <f t="shared" si="10"/>
        <v>0.020202020202020204</v>
      </c>
      <c r="BG38" s="157">
        <f t="shared" si="11"/>
        <v>0.5</v>
      </c>
      <c r="BH38" s="157">
        <f t="shared" si="9"/>
        <v>0.020202020202020204</v>
      </c>
      <c r="BI38" s="157">
        <f t="shared" si="12"/>
        <v>18.666666666666668</v>
      </c>
      <c r="BJ38" s="157">
        <f t="shared" si="13"/>
        <v>14</v>
      </c>
      <c r="BK38" s="158"/>
      <c r="BL38" s="157">
        <f t="shared" si="0"/>
        <v>1.099106295826386</v>
      </c>
      <c r="BM38" s="157">
        <f t="shared" si="1"/>
        <v>50.70967741935484</v>
      </c>
      <c r="BN38" s="157">
        <f t="shared" si="2"/>
        <v>2.1644130041124408</v>
      </c>
      <c r="BO38" s="157">
        <f t="shared" si="3"/>
        <v>50.724334117031404</v>
      </c>
      <c r="BP38" s="159"/>
      <c r="BQ38" s="159"/>
      <c r="BR38" s="160"/>
      <c r="BS38" s="161"/>
      <c r="BT38" s="161"/>
      <c r="BU38" s="161"/>
      <c r="BV38" s="162"/>
      <c r="BW38" s="162">
        <f>AA38/2.5</f>
        <v>6</v>
      </c>
      <c r="BX38" s="162">
        <f>AB38/7.5</f>
        <v>3.8666666666666667</v>
      </c>
      <c r="BY38" s="162"/>
      <c r="BZ38" s="162">
        <f>AD38/7.4</f>
        <v>1.4864864864864864</v>
      </c>
      <c r="CA38" s="162"/>
      <c r="CB38" s="162"/>
      <c r="CC38" s="162"/>
      <c r="CD38" s="162"/>
      <c r="CE38" s="162"/>
      <c r="CF38" s="162"/>
      <c r="CG38" s="162"/>
      <c r="CH38" s="162"/>
      <c r="CI38" s="162"/>
      <c r="CJ38" s="162"/>
      <c r="CK38" s="162">
        <f t="shared" si="5"/>
        <v>0.14285714285714285</v>
      </c>
      <c r="CL38" s="162"/>
      <c r="CM38" s="162"/>
    </row>
    <row r="39" spans="1:91" s="152" customFormat="1" ht="14.25" customHeight="1">
      <c r="A39" s="152" t="s">
        <v>1060</v>
      </c>
      <c r="B39" s="153">
        <v>-34.5959</v>
      </c>
      <c r="C39" s="154">
        <v>-70.5041</v>
      </c>
      <c r="D39" s="155">
        <v>4</v>
      </c>
      <c r="E39" s="155">
        <v>6.5</v>
      </c>
      <c r="F39" s="152" t="s">
        <v>1110</v>
      </c>
      <c r="G39" s="167">
        <v>64.66</v>
      </c>
      <c r="H39" s="167">
        <v>0.35</v>
      </c>
      <c r="I39" s="167">
        <v>15.92</v>
      </c>
      <c r="J39" s="167"/>
      <c r="K39" s="157">
        <v>0.5668816530995617</v>
      </c>
      <c r="L39" s="156"/>
      <c r="M39" s="167">
        <v>0.01</v>
      </c>
      <c r="N39" s="167">
        <v>0.89</v>
      </c>
      <c r="O39" s="167">
        <v>3.31</v>
      </c>
      <c r="P39" s="167">
        <v>2.81</v>
      </c>
      <c r="Q39" s="167">
        <v>6.29</v>
      </c>
      <c r="R39" s="167">
        <v>0.14</v>
      </c>
      <c r="S39" s="173">
        <v>4.17</v>
      </c>
      <c r="T39" s="156"/>
      <c r="U39" s="167">
        <v>99.18</v>
      </c>
      <c r="V39" s="167">
        <v>61</v>
      </c>
      <c r="W39" s="167">
        <v>485</v>
      </c>
      <c r="X39" s="167">
        <v>2</v>
      </c>
      <c r="Y39" s="167">
        <v>611</v>
      </c>
      <c r="Z39" s="167">
        <v>85</v>
      </c>
      <c r="AA39" s="167">
        <v>9</v>
      </c>
      <c r="AB39" s="167">
        <v>29</v>
      </c>
      <c r="AC39" s="156"/>
      <c r="AD39" s="167">
        <v>13</v>
      </c>
      <c r="AE39" s="156"/>
      <c r="AF39" s="156"/>
      <c r="AG39" s="156"/>
      <c r="AH39" s="156"/>
      <c r="AI39" s="156"/>
      <c r="AJ39" s="156"/>
      <c r="AK39" s="156"/>
      <c r="AL39" s="156"/>
      <c r="AM39" s="156"/>
      <c r="AN39" s="156"/>
      <c r="AO39" s="167">
        <v>4</v>
      </c>
      <c r="AP39" s="167">
        <v>4</v>
      </c>
      <c r="AQ39" s="167">
        <v>3</v>
      </c>
      <c r="AR39" s="167">
        <v>6</v>
      </c>
      <c r="AS39" s="156"/>
      <c r="AT39" s="167">
        <v>72</v>
      </c>
      <c r="AU39" s="167">
        <v>5806</v>
      </c>
      <c r="AV39" s="167">
        <v>27</v>
      </c>
      <c r="AW39" s="167">
        <v>12</v>
      </c>
      <c r="AX39" s="156"/>
      <c r="AY39" s="167">
        <v>4</v>
      </c>
      <c r="AZ39" s="156"/>
      <c r="BA39" s="156"/>
      <c r="BB39" s="157"/>
      <c r="BC39" s="157">
        <f t="shared" si="6"/>
        <v>152.75</v>
      </c>
      <c r="BD39" s="157">
        <f t="shared" si="7"/>
        <v>7.188235294117647</v>
      </c>
      <c r="BE39" s="157">
        <f t="shared" si="8"/>
        <v>5.705882352941177</v>
      </c>
      <c r="BF39" s="157">
        <f t="shared" si="10"/>
        <v>0.023529411764705882</v>
      </c>
      <c r="BG39" s="157">
        <f t="shared" si="11"/>
        <v>0.5</v>
      </c>
      <c r="BH39" s="157">
        <f t="shared" si="9"/>
        <v>0.047058823529411764</v>
      </c>
      <c r="BI39" s="157">
        <f t="shared" si="12"/>
        <v>18</v>
      </c>
      <c r="BJ39" s="157">
        <f t="shared" si="13"/>
        <v>18</v>
      </c>
      <c r="BK39" s="158"/>
      <c r="BL39" s="157">
        <f t="shared" si="0"/>
        <v>1.0960645677739975</v>
      </c>
      <c r="BM39" s="157">
        <f t="shared" si="1"/>
        <v>45.48571428571429</v>
      </c>
      <c r="BN39" s="157">
        <f t="shared" si="2"/>
        <v>0.636945677639957</v>
      </c>
      <c r="BO39" s="157">
        <f t="shared" si="3"/>
        <v>77.76796799920861</v>
      </c>
      <c r="BP39" s="159"/>
      <c r="BQ39" s="159"/>
      <c r="BR39" s="160"/>
      <c r="BS39" s="161"/>
      <c r="BT39" s="161"/>
      <c r="BU39" s="161"/>
      <c r="BV39" s="162"/>
      <c r="BW39" s="162">
        <f>AA39/2.5</f>
        <v>3.6</v>
      </c>
      <c r="BX39" s="162">
        <f>AB39/7.5</f>
        <v>3.8666666666666667</v>
      </c>
      <c r="BY39" s="162"/>
      <c r="BZ39" s="162">
        <f>AD39/7.4</f>
        <v>1.7567567567567566</v>
      </c>
      <c r="CA39" s="162"/>
      <c r="CB39" s="162"/>
      <c r="CC39" s="162"/>
      <c r="CD39" s="162"/>
      <c r="CE39" s="162"/>
      <c r="CF39" s="162"/>
      <c r="CG39" s="162"/>
      <c r="CH39" s="162"/>
      <c r="CI39" s="162"/>
      <c r="CJ39" s="162"/>
      <c r="CK39" s="162">
        <f t="shared" si="5"/>
        <v>0.14285714285714285</v>
      </c>
      <c r="CL39" s="162"/>
      <c r="CM39" s="162"/>
    </row>
    <row r="40" spans="1:91" s="152" customFormat="1" ht="14.25" customHeight="1">
      <c r="A40" s="152" t="s">
        <v>1060</v>
      </c>
      <c r="B40" s="153">
        <v>-34.5959</v>
      </c>
      <c r="C40" s="154">
        <v>-70.5041</v>
      </c>
      <c r="D40" s="155">
        <v>4</v>
      </c>
      <c r="E40" s="155">
        <v>6.5</v>
      </c>
      <c r="F40" s="152" t="s">
        <v>1111</v>
      </c>
      <c r="G40" s="167">
        <v>65.47</v>
      </c>
      <c r="H40" s="167">
        <v>0.38</v>
      </c>
      <c r="I40" s="167">
        <v>16.85</v>
      </c>
      <c r="J40" s="167"/>
      <c r="K40" s="157">
        <v>0.6118722604884158</v>
      </c>
      <c r="L40" s="156"/>
      <c r="M40" s="167">
        <v>0.01</v>
      </c>
      <c r="N40" s="167">
        <v>0.93</v>
      </c>
      <c r="O40" s="167">
        <v>3.21</v>
      </c>
      <c r="P40" s="167">
        <v>2.59</v>
      </c>
      <c r="Q40" s="167">
        <v>6.03</v>
      </c>
      <c r="R40" s="167">
        <v>0.14</v>
      </c>
      <c r="S40" s="167">
        <v>3.29</v>
      </c>
      <c r="T40" s="156"/>
      <c r="U40" s="167">
        <v>99.58</v>
      </c>
      <c r="V40" s="167">
        <v>65</v>
      </c>
      <c r="W40" s="167">
        <v>628</v>
      </c>
      <c r="X40" s="167">
        <v>2</v>
      </c>
      <c r="Y40" s="167">
        <v>773</v>
      </c>
      <c r="Z40" s="167">
        <v>91</v>
      </c>
      <c r="AA40" s="167">
        <v>13</v>
      </c>
      <c r="AB40" s="167">
        <v>30</v>
      </c>
      <c r="AC40" s="156"/>
      <c r="AD40" s="167">
        <v>14</v>
      </c>
      <c r="AE40" s="156"/>
      <c r="AF40" s="156"/>
      <c r="AG40" s="156"/>
      <c r="AH40" s="156"/>
      <c r="AI40" s="156"/>
      <c r="AJ40" s="156"/>
      <c r="AK40" s="156"/>
      <c r="AL40" s="156"/>
      <c r="AM40" s="156"/>
      <c r="AN40" s="156"/>
      <c r="AO40" s="167">
        <v>4</v>
      </c>
      <c r="AP40" s="167">
        <v>5</v>
      </c>
      <c r="AQ40" s="167">
        <v>4</v>
      </c>
      <c r="AR40" s="167">
        <v>6</v>
      </c>
      <c r="AS40" s="156"/>
      <c r="AT40" s="167">
        <v>66</v>
      </c>
      <c r="AU40" s="167">
        <v>1387</v>
      </c>
      <c r="AV40" s="167">
        <v>17</v>
      </c>
      <c r="AW40" s="167">
        <v>6</v>
      </c>
      <c r="AX40" s="156"/>
      <c r="AY40" s="167">
        <v>3</v>
      </c>
      <c r="AZ40" s="156"/>
      <c r="BA40" s="156"/>
      <c r="BB40" s="157"/>
      <c r="BC40" s="157">
        <f t="shared" si="6"/>
        <v>193.25</v>
      </c>
      <c r="BD40" s="157">
        <f t="shared" si="7"/>
        <v>8.494505494505495</v>
      </c>
      <c r="BE40" s="157">
        <f t="shared" si="8"/>
        <v>6.9010989010989015</v>
      </c>
      <c r="BF40" s="157">
        <f t="shared" si="10"/>
        <v>0.02197802197802198</v>
      </c>
      <c r="BG40" s="157">
        <f t="shared" si="11"/>
        <v>0.5</v>
      </c>
      <c r="BH40" s="157">
        <f t="shared" si="9"/>
        <v>0.03296703296703297</v>
      </c>
      <c r="BI40" s="157">
        <f t="shared" si="12"/>
        <v>13.2</v>
      </c>
      <c r="BJ40" s="157">
        <f t="shared" si="13"/>
        <v>16.5</v>
      </c>
      <c r="BK40" s="158"/>
      <c r="BL40" s="157">
        <f t="shared" si="0"/>
        <v>0.98659813318093</v>
      </c>
      <c r="BM40" s="157">
        <f t="shared" si="1"/>
        <v>44.3421052631579</v>
      </c>
      <c r="BN40" s="157">
        <f t="shared" si="2"/>
        <v>0.6579271618155008</v>
      </c>
      <c r="BO40" s="157">
        <f t="shared" si="3"/>
        <v>77.20258232894066</v>
      </c>
      <c r="BP40" s="159"/>
      <c r="BQ40" s="159"/>
      <c r="BR40" s="160"/>
      <c r="BS40" s="161"/>
      <c r="BT40" s="161"/>
      <c r="BU40" s="161"/>
      <c r="BV40" s="162"/>
      <c r="BW40" s="162">
        <f>AA40/2.5</f>
        <v>5.2</v>
      </c>
      <c r="BX40" s="162">
        <f>AB40/7.5</f>
        <v>4</v>
      </c>
      <c r="BY40" s="162"/>
      <c r="BZ40" s="162">
        <f>AD40/7.4</f>
        <v>1.8918918918918919</v>
      </c>
      <c r="CA40" s="162"/>
      <c r="CB40" s="162"/>
      <c r="CC40" s="162"/>
      <c r="CD40" s="162"/>
      <c r="CE40" s="162"/>
      <c r="CF40" s="162"/>
      <c r="CG40" s="162"/>
      <c r="CH40" s="162"/>
      <c r="CI40" s="162"/>
      <c r="CJ40" s="162"/>
      <c r="CK40" s="162">
        <f t="shared" si="5"/>
        <v>0.14285714285714285</v>
      </c>
      <c r="CL40" s="162"/>
      <c r="CM40" s="162"/>
    </row>
    <row r="41" spans="1:91" s="152" customFormat="1" ht="14.25" customHeight="1">
      <c r="A41" s="152" t="s">
        <v>1060</v>
      </c>
      <c r="B41" s="153">
        <v>-34.5959</v>
      </c>
      <c r="C41" s="154">
        <v>-70.5041</v>
      </c>
      <c r="D41" s="155">
        <v>4</v>
      </c>
      <c r="E41" s="155">
        <v>6.5</v>
      </c>
      <c r="F41" s="152" t="s">
        <v>1112</v>
      </c>
      <c r="G41" s="167">
        <v>65.89</v>
      </c>
      <c r="H41" s="167">
        <v>0.31</v>
      </c>
      <c r="I41" s="167">
        <v>16.35</v>
      </c>
      <c r="J41" s="167"/>
      <c r="K41" s="157">
        <v>1.8896055103318725</v>
      </c>
      <c r="L41" s="156"/>
      <c r="M41" s="167">
        <v>0.03</v>
      </c>
      <c r="N41" s="167">
        <v>0.78</v>
      </c>
      <c r="O41" s="167">
        <v>2.03</v>
      </c>
      <c r="P41" s="167">
        <v>4.92</v>
      </c>
      <c r="Q41" s="167">
        <v>4.02</v>
      </c>
      <c r="R41" s="167">
        <v>0.13</v>
      </c>
      <c r="S41" s="167">
        <v>3.47</v>
      </c>
      <c r="T41" s="156"/>
      <c r="U41" s="167">
        <v>100.03</v>
      </c>
      <c r="V41" s="167">
        <v>140</v>
      </c>
      <c r="W41" s="167">
        <v>742</v>
      </c>
      <c r="X41" s="167">
        <v>2</v>
      </c>
      <c r="Y41" s="167">
        <v>331</v>
      </c>
      <c r="Z41" s="167">
        <v>87</v>
      </c>
      <c r="AA41" s="167">
        <v>13</v>
      </c>
      <c r="AB41" s="167">
        <v>27</v>
      </c>
      <c r="AC41" s="156"/>
      <c r="AD41" s="167">
        <v>12</v>
      </c>
      <c r="AE41" s="156"/>
      <c r="AF41" s="156"/>
      <c r="AG41" s="156"/>
      <c r="AH41" s="156"/>
      <c r="AI41" s="156"/>
      <c r="AJ41" s="156"/>
      <c r="AK41" s="156"/>
      <c r="AL41" s="156"/>
      <c r="AM41" s="156"/>
      <c r="AN41" s="156"/>
      <c r="AO41" s="167">
        <v>3</v>
      </c>
      <c r="AP41" s="167">
        <v>4</v>
      </c>
      <c r="AQ41" s="167">
        <v>2</v>
      </c>
      <c r="AR41" s="167">
        <v>4</v>
      </c>
      <c r="AS41" s="156"/>
      <c r="AT41" s="167">
        <v>52</v>
      </c>
      <c r="AU41" s="167">
        <v>1426</v>
      </c>
      <c r="AV41" s="167">
        <v>26</v>
      </c>
      <c r="AW41" s="167">
        <v>2</v>
      </c>
      <c r="AX41" s="156"/>
      <c r="AY41" s="167">
        <v>5</v>
      </c>
      <c r="AZ41" s="156"/>
      <c r="BA41" s="156"/>
      <c r="BB41" s="157"/>
      <c r="BC41" s="157">
        <f t="shared" si="6"/>
        <v>110.33333333333333</v>
      </c>
      <c r="BD41" s="157">
        <f t="shared" si="7"/>
        <v>3.8045977011494254</v>
      </c>
      <c r="BE41" s="157">
        <f t="shared" si="8"/>
        <v>8.528735632183908</v>
      </c>
      <c r="BF41" s="157">
        <f t="shared" si="10"/>
        <v>0.022988505747126436</v>
      </c>
      <c r="BG41" s="157">
        <f t="shared" si="11"/>
        <v>0.6666666666666666</v>
      </c>
      <c r="BH41" s="157">
        <f t="shared" si="9"/>
        <v>0.05747126436781609</v>
      </c>
      <c r="BI41" s="157">
        <f t="shared" si="12"/>
        <v>13</v>
      </c>
      <c r="BJ41" s="157">
        <f t="shared" si="13"/>
        <v>17.333333333333332</v>
      </c>
      <c r="BK41" s="158"/>
      <c r="BL41" s="157">
        <f t="shared" si="0"/>
        <v>0.986917818248142</v>
      </c>
      <c r="BM41" s="157">
        <f t="shared" si="1"/>
        <v>52.741935483870975</v>
      </c>
      <c r="BN41" s="157">
        <f t="shared" si="2"/>
        <v>2.422571167092144</v>
      </c>
      <c r="BO41" s="157">
        <f t="shared" si="3"/>
        <v>47.90859959478106</v>
      </c>
      <c r="BP41" s="159"/>
      <c r="BQ41" s="159"/>
      <c r="BR41" s="160"/>
      <c r="BS41" s="161"/>
      <c r="BT41" s="161"/>
      <c r="BU41" s="161"/>
      <c r="BV41" s="162"/>
      <c r="BW41" s="162">
        <f>AA41/2.5</f>
        <v>5.2</v>
      </c>
      <c r="BX41" s="162">
        <f>AB41/7.5</f>
        <v>3.6</v>
      </c>
      <c r="BY41" s="162"/>
      <c r="BZ41" s="162">
        <f>AD41/7.4</f>
        <v>1.6216216216216215</v>
      </c>
      <c r="CA41" s="162"/>
      <c r="CB41" s="162"/>
      <c r="CC41" s="162"/>
      <c r="CD41" s="162"/>
      <c r="CE41" s="162"/>
      <c r="CF41" s="162"/>
      <c r="CG41" s="162"/>
      <c r="CH41" s="162"/>
      <c r="CI41" s="162"/>
      <c r="CJ41" s="162"/>
      <c r="CK41" s="162">
        <f t="shared" si="5"/>
        <v>0.10714285714285714</v>
      </c>
      <c r="CL41" s="162"/>
      <c r="CM41" s="162"/>
    </row>
    <row r="42" spans="1:91" s="152" customFormat="1" ht="14.25" customHeight="1">
      <c r="A42" s="152" t="s">
        <v>1060</v>
      </c>
      <c r="B42" s="153">
        <v>-34.5959</v>
      </c>
      <c r="C42" s="154">
        <v>-70.5041</v>
      </c>
      <c r="D42" s="155">
        <v>4</v>
      </c>
      <c r="E42" s="155">
        <v>6.5</v>
      </c>
      <c r="F42" s="152" t="s">
        <v>1113</v>
      </c>
      <c r="G42" s="167">
        <v>65.9</v>
      </c>
      <c r="H42" s="167">
        <v>0.36</v>
      </c>
      <c r="I42" s="167">
        <v>16.77</v>
      </c>
      <c r="J42" s="167"/>
      <c r="K42" s="157">
        <v>1.1787539135879777</v>
      </c>
      <c r="L42" s="156"/>
      <c r="M42" s="167">
        <v>0.01</v>
      </c>
      <c r="N42" s="167">
        <v>1.03</v>
      </c>
      <c r="O42" s="167">
        <v>2.94</v>
      </c>
      <c r="P42" s="167">
        <v>3.06</v>
      </c>
      <c r="Q42" s="168">
        <v>5.42</v>
      </c>
      <c r="R42" s="167">
        <v>0.14</v>
      </c>
      <c r="S42" s="167">
        <v>2.33</v>
      </c>
      <c r="T42" s="156"/>
      <c r="U42" s="167">
        <v>99.27</v>
      </c>
      <c r="V42" s="167">
        <v>72</v>
      </c>
      <c r="W42" s="167">
        <v>854</v>
      </c>
      <c r="X42" s="167">
        <v>2</v>
      </c>
      <c r="Y42" s="167">
        <v>782</v>
      </c>
      <c r="Z42" s="167">
        <v>94</v>
      </c>
      <c r="AA42" s="167">
        <v>11</v>
      </c>
      <c r="AB42" s="167">
        <v>26</v>
      </c>
      <c r="AC42" s="156"/>
      <c r="AD42" s="167">
        <v>12</v>
      </c>
      <c r="AE42" s="156"/>
      <c r="AF42" s="156"/>
      <c r="AG42" s="156"/>
      <c r="AH42" s="156"/>
      <c r="AI42" s="156"/>
      <c r="AJ42" s="156"/>
      <c r="AK42" s="156"/>
      <c r="AL42" s="156"/>
      <c r="AM42" s="156"/>
      <c r="AN42" s="156"/>
      <c r="AO42" s="167">
        <v>3</v>
      </c>
      <c r="AP42" s="167">
        <v>4</v>
      </c>
      <c r="AQ42" s="167">
        <v>4</v>
      </c>
      <c r="AR42" s="167">
        <v>6</v>
      </c>
      <c r="AS42" s="156"/>
      <c r="AT42" s="167">
        <v>72</v>
      </c>
      <c r="AU42" s="167">
        <v>4625</v>
      </c>
      <c r="AV42" s="167">
        <v>32</v>
      </c>
      <c r="AW42" s="167">
        <v>9</v>
      </c>
      <c r="AX42" s="156"/>
      <c r="AY42" s="167">
        <v>4</v>
      </c>
      <c r="AZ42" s="156"/>
      <c r="BA42" s="156"/>
      <c r="BB42" s="157"/>
      <c r="BC42" s="157">
        <f t="shared" si="6"/>
        <v>260.6666666666667</v>
      </c>
      <c r="BD42" s="157">
        <f t="shared" si="7"/>
        <v>8.319148936170214</v>
      </c>
      <c r="BE42" s="157">
        <f t="shared" si="8"/>
        <v>9.085106382978724</v>
      </c>
      <c r="BF42" s="157">
        <f t="shared" si="10"/>
        <v>0.02127659574468085</v>
      </c>
      <c r="BG42" s="157">
        <f t="shared" si="11"/>
        <v>0.6666666666666666</v>
      </c>
      <c r="BH42" s="157">
        <f t="shared" si="9"/>
        <v>0.0425531914893617</v>
      </c>
      <c r="BI42" s="157">
        <f t="shared" si="12"/>
        <v>18</v>
      </c>
      <c r="BJ42" s="157">
        <f t="shared" si="13"/>
        <v>24</v>
      </c>
      <c r="BK42" s="158"/>
      <c r="BL42" s="157">
        <f t="shared" si="0"/>
        <v>0.9687644840433217</v>
      </c>
      <c r="BM42" s="157">
        <f t="shared" si="1"/>
        <v>46.583333333333336</v>
      </c>
      <c r="BN42" s="157">
        <f t="shared" si="2"/>
        <v>1.1444212753281335</v>
      </c>
      <c r="BO42" s="157">
        <f t="shared" si="3"/>
        <v>66.06574740955887</v>
      </c>
      <c r="BP42" s="159"/>
      <c r="BQ42" s="159"/>
      <c r="BR42" s="160"/>
      <c r="BS42" s="161"/>
      <c r="BT42" s="161"/>
      <c r="BU42" s="161"/>
      <c r="BV42" s="162"/>
      <c r="BW42" s="162">
        <f>AA42/2.5</f>
        <v>4.4</v>
      </c>
      <c r="BX42" s="162">
        <f>AB42/7.5</f>
        <v>3.466666666666667</v>
      </c>
      <c r="BY42" s="162"/>
      <c r="BZ42" s="162">
        <f>AD42/7.4</f>
        <v>1.6216216216216215</v>
      </c>
      <c r="CA42" s="162"/>
      <c r="CB42" s="162"/>
      <c r="CC42" s="162"/>
      <c r="CD42" s="162"/>
      <c r="CE42" s="162"/>
      <c r="CF42" s="162"/>
      <c r="CG42" s="162"/>
      <c r="CH42" s="162"/>
      <c r="CI42" s="162"/>
      <c r="CJ42" s="162"/>
      <c r="CK42" s="162">
        <f t="shared" si="5"/>
        <v>0.10714285714285714</v>
      </c>
      <c r="CL42" s="162"/>
      <c r="CM42" s="162"/>
    </row>
    <row r="43" spans="1:91" s="152" customFormat="1" ht="14.25" customHeight="1">
      <c r="A43" s="152" t="s">
        <v>1060</v>
      </c>
      <c r="B43" s="153">
        <v>-34.5959</v>
      </c>
      <c r="C43" s="154">
        <v>-70.5041</v>
      </c>
      <c r="D43" s="155">
        <v>4</v>
      </c>
      <c r="E43" s="155">
        <v>6.5</v>
      </c>
      <c r="F43" s="152" t="s">
        <v>1114</v>
      </c>
      <c r="G43" s="167">
        <v>66.14</v>
      </c>
      <c r="H43" s="167">
        <v>0.39</v>
      </c>
      <c r="I43" s="167">
        <v>17.21</v>
      </c>
      <c r="J43" s="167"/>
      <c r="K43" s="157">
        <v>1.6916468378209142</v>
      </c>
      <c r="L43" s="156"/>
      <c r="M43" s="167">
        <v>0.01</v>
      </c>
      <c r="N43" s="167">
        <v>0.84</v>
      </c>
      <c r="O43" s="167">
        <v>3.12</v>
      </c>
      <c r="P43" s="167">
        <v>2.63</v>
      </c>
      <c r="Q43" s="168">
        <v>5.61</v>
      </c>
      <c r="R43" s="167">
        <v>0.13</v>
      </c>
      <c r="S43" s="167">
        <v>2.07</v>
      </c>
      <c r="T43" s="156"/>
      <c r="U43" s="167">
        <v>100.03</v>
      </c>
      <c r="V43" s="167">
        <v>51</v>
      </c>
      <c r="W43" s="167">
        <v>712</v>
      </c>
      <c r="X43" s="167">
        <v>3</v>
      </c>
      <c r="Y43" s="167">
        <v>771</v>
      </c>
      <c r="Z43" s="167">
        <v>93</v>
      </c>
      <c r="AA43" s="167">
        <v>12</v>
      </c>
      <c r="AB43" s="167">
        <v>30</v>
      </c>
      <c r="AC43" s="156"/>
      <c r="AD43" s="167">
        <v>14</v>
      </c>
      <c r="AE43" s="156"/>
      <c r="AF43" s="156"/>
      <c r="AG43" s="156"/>
      <c r="AH43" s="156"/>
      <c r="AI43" s="156"/>
      <c r="AJ43" s="156"/>
      <c r="AK43" s="156"/>
      <c r="AL43" s="156"/>
      <c r="AM43" s="156"/>
      <c r="AN43" s="156"/>
      <c r="AO43" s="167">
        <v>4</v>
      </c>
      <c r="AP43" s="167">
        <v>3</v>
      </c>
      <c r="AQ43" s="167">
        <v>1</v>
      </c>
      <c r="AR43" s="167">
        <v>5</v>
      </c>
      <c r="AS43" s="156"/>
      <c r="AT43" s="167">
        <v>63</v>
      </c>
      <c r="AU43" s="167">
        <v>623</v>
      </c>
      <c r="AV43" s="167">
        <v>17</v>
      </c>
      <c r="AW43" s="167">
        <v>4</v>
      </c>
      <c r="AX43" s="156"/>
      <c r="AY43" s="167">
        <v>2</v>
      </c>
      <c r="AZ43" s="156"/>
      <c r="BA43" s="156"/>
      <c r="BB43" s="157"/>
      <c r="BC43" s="157">
        <f t="shared" si="6"/>
        <v>192.75</v>
      </c>
      <c r="BD43" s="157">
        <f t="shared" si="7"/>
        <v>8.290322580645162</v>
      </c>
      <c r="BE43" s="157">
        <f t="shared" si="8"/>
        <v>7.655913978494624</v>
      </c>
      <c r="BF43" s="157">
        <f t="shared" si="10"/>
        <v>0.03225806451612903</v>
      </c>
      <c r="BG43" s="157">
        <f t="shared" si="11"/>
        <v>0.75</v>
      </c>
      <c r="BH43" s="157">
        <f t="shared" si="9"/>
        <v>0.021505376344086023</v>
      </c>
      <c r="BI43" s="157">
        <f t="shared" si="12"/>
        <v>21</v>
      </c>
      <c r="BJ43" s="157">
        <f t="shared" si="13"/>
        <v>15.75</v>
      </c>
      <c r="BK43" s="158"/>
      <c r="BL43" s="157">
        <f t="shared" si="0"/>
        <v>0.9338596503718061</v>
      </c>
      <c r="BM43" s="157">
        <f t="shared" si="1"/>
        <v>44.12820512820513</v>
      </c>
      <c r="BN43" s="157">
        <f t="shared" si="2"/>
        <v>2.013865283120136</v>
      </c>
      <c r="BO43" s="157">
        <f t="shared" si="3"/>
        <v>52.52456847379456</v>
      </c>
      <c r="BP43" s="159"/>
      <c r="BQ43" s="159"/>
      <c r="BR43" s="160"/>
      <c r="BS43" s="161"/>
      <c r="BT43" s="161"/>
      <c r="BU43" s="161"/>
      <c r="BV43" s="162"/>
      <c r="BW43" s="162">
        <f>AA43/2.5</f>
        <v>4.8</v>
      </c>
      <c r="BX43" s="162">
        <f>AB43/7.5</f>
        <v>4</v>
      </c>
      <c r="BY43" s="162"/>
      <c r="BZ43" s="162">
        <f>AD43/7.4</f>
        <v>1.8918918918918919</v>
      </c>
      <c r="CA43" s="162"/>
      <c r="CB43" s="162"/>
      <c r="CC43" s="162"/>
      <c r="CD43" s="162"/>
      <c r="CE43" s="162"/>
      <c r="CF43" s="162"/>
      <c r="CG43" s="162"/>
      <c r="CH43" s="162"/>
      <c r="CI43" s="162"/>
      <c r="CJ43" s="162"/>
      <c r="CK43" s="162">
        <f t="shared" si="5"/>
        <v>0.14285714285714285</v>
      </c>
      <c r="CL43" s="162"/>
      <c r="CM43" s="162"/>
    </row>
    <row r="44" spans="1:91" s="166" customFormat="1" ht="14.25" customHeight="1">
      <c r="A44" s="152" t="s">
        <v>1060</v>
      </c>
      <c r="B44" s="153">
        <v>-34.5959</v>
      </c>
      <c r="C44" s="154">
        <v>-70.5041</v>
      </c>
      <c r="D44" s="155">
        <v>4</v>
      </c>
      <c r="E44" s="155">
        <v>6.5</v>
      </c>
      <c r="F44" s="152" t="s">
        <v>1115</v>
      </c>
      <c r="G44" s="167">
        <v>67.62</v>
      </c>
      <c r="H44" s="167">
        <v>0.36</v>
      </c>
      <c r="I44" s="167">
        <v>16.87</v>
      </c>
      <c r="J44" s="167"/>
      <c r="K44" s="157">
        <v>0.800832811521603</v>
      </c>
      <c r="L44" s="156"/>
      <c r="M44" s="167">
        <v>0.01</v>
      </c>
      <c r="N44" s="167">
        <v>0.98</v>
      </c>
      <c r="O44" s="167">
        <v>1.35</v>
      </c>
      <c r="P44" s="167">
        <v>3.36</v>
      </c>
      <c r="Q44" s="168">
        <v>5.47</v>
      </c>
      <c r="R44" s="167">
        <v>0.13</v>
      </c>
      <c r="S44" s="167">
        <v>2.15</v>
      </c>
      <c r="T44" s="156"/>
      <c r="U44" s="167">
        <v>99.19</v>
      </c>
      <c r="V44" s="167">
        <v>84</v>
      </c>
      <c r="W44" s="167">
        <v>657</v>
      </c>
      <c r="X44" s="167">
        <v>3</v>
      </c>
      <c r="Y44" s="167">
        <v>486</v>
      </c>
      <c r="Z44" s="167">
        <v>91</v>
      </c>
      <c r="AA44" s="167">
        <v>11</v>
      </c>
      <c r="AB44" s="167">
        <v>24</v>
      </c>
      <c r="AC44" s="156"/>
      <c r="AD44" s="167">
        <v>12</v>
      </c>
      <c r="AE44" s="156"/>
      <c r="AF44" s="156"/>
      <c r="AG44" s="156"/>
      <c r="AH44" s="156"/>
      <c r="AI44" s="156"/>
      <c r="AJ44" s="156"/>
      <c r="AK44" s="156"/>
      <c r="AL44" s="156"/>
      <c r="AM44" s="156"/>
      <c r="AN44" s="156"/>
      <c r="AO44" s="167">
        <v>4</v>
      </c>
      <c r="AP44" s="167">
        <v>5</v>
      </c>
      <c r="AQ44" s="167">
        <v>5</v>
      </c>
      <c r="AR44" s="167">
        <v>7</v>
      </c>
      <c r="AS44" s="156"/>
      <c r="AT44" s="167">
        <v>75</v>
      </c>
      <c r="AU44" s="167">
        <v>5215</v>
      </c>
      <c r="AV44" s="167">
        <v>28</v>
      </c>
      <c r="AW44" s="167">
        <v>5</v>
      </c>
      <c r="AX44" s="156"/>
      <c r="AY44" s="167">
        <v>4</v>
      </c>
      <c r="AZ44" s="156"/>
      <c r="BA44" s="156"/>
      <c r="BB44" s="157"/>
      <c r="BC44" s="157">
        <f t="shared" si="6"/>
        <v>121.5</v>
      </c>
      <c r="BD44" s="157">
        <f t="shared" si="7"/>
        <v>5.34065934065934</v>
      </c>
      <c r="BE44" s="157">
        <f t="shared" si="8"/>
        <v>7.21978021978022</v>
      </c>
      <c r="BF44" s="157">
        <f t="shared" si="10"/>
        <v>0.03296703296703297</v>
      </c>
      <c r="BG44" s="157">
        <f t="shared" si="11"/>
        <v>0.75</v>
      </c>
      <c r="BH44" s="157">
        <f t="shared" si="9"/>
        <v>0.04395604395604396</v>
      </c>
      <c r="BI44" s="157">
        <f t="shared" si="12"/>
        <v>15</v>
      </c>
      <c r="BJ44" s="157">
        <f t="shared" si="13"/>
        <v>18.75</v>
      </c>
      <c r="BK44" s="158"/>
      <c r="BL44" s="157">
        <f t="shared" si="0"/>
        <v>0.8241222921719907</v>
      </c>
      <c r="BM44" s="157">
        <f t="shared" si="1"/>
        <v>46.861111111111114</v>
      </c>
      <c r="BN44" s="157">
        <f t="shared" si="2"/>
        <v>0.81717633828735</v>
      </c>
      <c r="BO44" s="157">
        <f t="shared" si="3"/>
        <v>73.16529055744859</v>
      </c>
      <c r="BP44" s="159"/>
      <c r="BQ44" s="159"/>
      <c r="BR44" s="160"/>
      <c r="BS44" s="161"/>
      <c r="BT44" s="161"/>
      <c r="BU44" s="161"/>
      <c r="BV44" s="165"/>
      <c r="BW44" s="165">
        <f>AA44/2.5</f>
        <v>4.4</v>
      </c>
      <c r="BX44" s="165">
        <f>AB44/7.5</f>
        <v>3.2</v>
      </c>
      <c r="BY44" s="162"/>
      <c r="BZ44" s="165">
        <f>AD44/7.4</f>
        <v>1.6216216216216215</v>
      </c>
      <c r="CA44" s="162"/>
      <c r="CB44" s="162"/>
      <c r="CC44" s="162"/>
      <c r="CD44" s="162"/>
      <c r="CE44" s="162"/>
      <c r="CF44" s="162"/>
      <c r="CG44" s="162"/>
      <c r="CH44" s="162"/>
      <c r="CI44" s="162"/>
      <c r="CJ44" s="162"/>
      <c r="CK44" s="165">
        <f t="shared" si="5"/>
        <v>0.14285714285714285</v>
      </c>
      <c r="CL44" s="162"/>
      <c r="CM44" s="162"/>
    </row>
    <row r="45" spans="1:91" s="166" customFormat="1" ht="14.25" customHeight="1">
      <c r="A45" s="152" t="s">
        <v>1060</v>
      </c>
      <c r="B45" s="153">
        <v>-34.5959</v>
      </c>
      <c r="C45" s="154">
        <v>-70.5041</v>
      </c>
      <c r="D45" s="155">
        <v>4</v>
      </c>
      <c r="E45" s="155">
        <v>6.5</v>
      </c>
      <c r="F45" s="152" t="s">
        <v>1116</v>
      </c>
      <c r="G45" s="167">
        <v>68.41</v>
      </c>
      <c r="H45" s="167">
        <v>0.34</v>
      </c>
      <c r="I45" s="167">
        <v>17.18</v>
      </c>
      <c r="J45" s="167"/>
      <c r="K45" s="157">
        <v>1.20574827802129</v>
      </c>
      <c r="L45" s="156"/>
      <c r="M45" s="167">
        <v>0.01</v>
      </c>
      <c r="N45" s="167">
        <v>0.8</v>
      </c>
      <c r="O45" s="167">
        <v>2.71</v>
      </c>
      <c r="P45" s="167">
        <v>0.98</v>
      </c>
      <c r="Q45" s="168">
        <v>7.09</v>
      </c>
      <c r="R45" s="167">
        <v>0.13</v>
      </c>
      <c r="S45" s="167">
        <v>1.04</v>
      </c>
      <c r="T45" s="156"/>
      <c r="U45" s="167">
        <v>100.03</v>
      </c>
      <c r="V45" s="167">
        <v>32</v>
      </c>
      <c r="W45" s="167">
        <v>238</v>
      </c>
      <c r="X45" s="167">
        <v>2</v>
      </c>
      <c r="Y45" s="167">
        <v>711</v>
      </c>
      <c r="Z45" s="167">
        <v>100</v>
      </c>
      <c r="AA45" s="167">
        <v>7</v>
      </c>
      <c r="AB45" s="167">
        <v>16</v>
      </c>
      <c r="AC45" s="156"/>
      <c r="AD45" s="167">
        <v>8</v>
      </c>
      <c r="AE45" s="156"/>
      <c r="AF45" s="156"/>
      <c r="AG45" s="156"/>
      <c r="AH45" s="156"/>
      <c r="AI45" s="156"/>
      <c r="AJ45" s="156"/>
      <c r="AK45" s="156"/>
      <c r="AL45" s="156"/>
      <c r="AM45" s="156"/>
      <c r="AN45" s="156"/>
      <c r="AO45" s="167">
        <v>4</v>
      </c>
      <c r="AP45" s="167">
        <v>3</v>
      </c>
      <c r="AQ45" s="167">
        <v>3</v>
      </c>
      <c r="AR45" s="167">
        <v>4</v>
      </c>
      <c r="AS45" s="156"/>
      <c r="AT45" s="167">
        <v>66</v>
      </c>
      <c r="AU45" s="167">
        <v>6</v>
      </c>
      <c r="AV45" s="167">
        <v>34</v>
      </c>
      <c r="AW45" s="167">
        <v>16</v>
      </c>
      <c r="AX45" s="156"/>
      <c r="AY45" s="167">
        <v>4</v>
      </c>
      <c r="AZ45" s="156"/>
      <c r="BA45" s="156"/>
      <c r="BB45" s="157"/>
      <c r="BC45" s="157">
        <f t="shared" si="6"/>
        <v>177.75</v>
      </c>
      <c r="BD45" s="157">
        <f t="shared" si="7"/>
        <v>7.11</v>
      </c>
      <c r="BE45" s="157">
        <f t="shared" si="8"/>
        <v>2.38</v>
      </c>
      <c r="BF45" s="157">
        <f t="shared" si="10"/>
        <v>0.02</v>
      </c>
      <c r="BG45" s="157">
        <f t="shared" si="11"/>
        <v>0.5</v>
      </c>
      <c r="BH45" s="157">
        <f t="shared" si="9"/>
        <v>0.04</v>
      </c>
      <c r="BI45" s="157">
        <f t="shared" si="12"/>
        <v>22</v>
      </c>
      <c r="BJ45" s="157">
        <f t="shared" si="13"/>
        <v>16.5</v>
      </c>
      <c r="BK45" s="158"/>
      <c r="BL45" s="157">
        <f t="shared" si="0"/>
        <v>0.8273504923266467</v>
      </c>
      <c r="BM45" s="157">
        <f t="shared" si="1"/>
        <v>50.52941176470588</v>
      </c>
      <c r="BN45" s="157">
        <f t="shared" si="2"/>
        <v>1.5071853475266124</v>
      </c>
      <c r="BO45" s="157">
        <f t="shared" si="3"/>
        <v>59.64946879477445</v>
      </c>
      <c r="BP45" s="159"/>
      <c r="BQ45" s="159"/>
      <c r="BR45" s="160"/>
      <c r="BS45" s="161"/>
      <c r="BT45" s="161"/>
      <c r="BU45" s="161"/>
      <c r="BV45" s="165"/>
      <c r="BW45" s="165">
        <f>AA45/2.5</f>
        <v>2.8</v>
      </c>
      <c r="BX45" s="165">
        <f>AB45/7.5</f>
        <v>2.1333333333333333</v>
      </c>
      <c r="BY45" s="162"/>
      <c r="BZ45" s="165">
        <f>AD45/7.4</f>
        <v>1.081081081081081</v>
      </c>
      <c r="CA45" s="162"/>
      <c r="CB45" s="162"/>
      <c r="CC45" s="162"/>
      <c r="CD45" s="162"/>
      <c r="CE45" s="162"/>
      <c r="CF45" s="162"/>
      <c r="CG45" s="162"/>
      <c r="CH45" s="162"/>
      <c r="CI45" s="162"/>
      <c r="CJ45" s="162"/>
      <c r="CK45" s="165">
        <f t="shared" si="5"/>
        <v>0.14285714285714285</v>
      </c>
      <c r="CL45" s="162"/>
      <c r="CM45" s="162"/>
    </row>
    <row r="46" spans="1:91" s="152" customFormat="1" ht="14.25" customHeight="1">
      <c r="A46" s="163" t="s">
        <v>1066</v>
      </c>
      <c r="B46" s="153">
        <v>-33.824333333333335</v>
      </c>
      <c r="C46" s="153">
        <v>-70.21533333333333</v>
      </c>
      <c r="D46" s="155">
        <v>2.3</v>
      </c>
      <c r="E46" s="162">
        <v>3.5</v>
      </c>
      <c r="F46" s="152" t="s">
        <v>1117</v>
      </c>
      <c r="G46" s="101">
        <v>64.72</v>
      </c>
      <c r="H46" s="156">
        <v>0.65</v>
      </c>
      <c r="I46" s="156">
        <v>17.45</v>
      </c>
      <c r="J46" s="163"/>
      <c r="K46" s="156">
        <v>3.85</v>
      </c>
      <c r="L46" s="157"/>
      <c r="M46" s="156">
        <v>0.04</v>
      </c>
      <c r="N46" s="156">
        <v>1.52</v>
      </c>
      <c r="O46" s="156">
        <v>4.85</v>
      </c>
      <c r="P46" s="156">
        <v>4.69</v>
      </c>
      <c r="Q46" s="156">
        <v>2.01</v>
      </c>
      <c r="R46" s="156">
        <v>0.22</v>
      </c>
      <c r="S46" s="156"/>
      <c r="T46" s="156"/>
      <c r="U46" s="156">
        <v>100</v>
      </c>
      <c r="V46" s="156"/>
      <c r="W46" s="156">
        <v>654</v>
      </c>
      <c r="X46" s="156"/>
      <c r="Y46" s="156">
        <v>867</v>
      </c>
      <c r="Z46" s="156"/>
      <c r="AA46" s="156">
        <v>17.4</v>
      </c>
      <c r="AB46" s="156">
        <v>39</v>
      </c>
      <c r="AC46" s="156"/>
      <c r="AD46" s="156">
        <v>20.1</v>
      </c>
      <c r="AE46" s="156">
        <v>3.9</v>
      </c>
      <c r="AF46" s="156">
        <v>1</v>
      </c>
      <c r="AG46" s="156"/>
      <c r="AH46" s="156">
        <v>0.404</v>
      </c>
      <c r="AI46" s="156"/>
      <c r="AJ46" s="156"/>
      <c r="AK46" s="156"/>
      <c r="AL46" s="156"/>
      <c r="AM46" s="156">
        <v>0.857</v>
      </c>
      <c r="AN46" s="156">
        <v>0.113</v>
      </c>
      <c r="AO46" s="156"/>
      <c r="AP46" s="156">
        <v>9</v>
      </c>
      <c r="AQ46" s="156">
        <v>35</v>
      </c>
      <c r="AR46" s="156">
        <v>39</v>
      </c>
      <c r="AS46" s="156">
        <v>12</v>
      </c>
      <c r="AT46" s="156"/>
      <c r="AU46" s="156"/>
      <c r="AV46" s="156"/>
      <c r="AW46" s="156"/>
      <c r="AX46" s="156">
        <v>3.2</v>
      </c>
      <c r="AY46" s="156">
        <v>3.3</v>
      </c>
      <c r="AZ46" s="156">
        <v>1.3</v>
      </c>
      <c r="BA46" s="156">
        <v>0.3</v>
      </c>
      <c r="BB46" s="157">
        <v>3.4</v>
      </c>
      <c r="BC46" s="157"/>
      <c r="BD46" s="157"/>
      <c r="BE46" s="157"/>
      <c r="BF46" s="157"/>
      <c r="BG46" s="157"/>
      <c r="BH46" s="157"/>
      <c r="BI46" s="157"/>
      <c r="BJ46" s="157"/>
      <c r="BK46" s="158">
        <v>3.1788072023573735</v>
      </c>
      <c r="BL46" s="157">
        <f>((P46/56.079)+(Q46/61.979)+(R46/94.196))/(K46/101.961)</f>
        <v>3.135576549851526</v>
      </c>
      <c r="BM46" s="157">
        <f>K46/I46</f>
        <v>0.22063037249283668</v>
      </c>
      <c r="BN46" s="157">
        <f>M46/O46</f>
        <v>0.008247422680412371</v>
      </c>
      <c r="BO46" s="157">
        <f>100*(O46/40.31)/(O46/40.31+0.8*M46/71.85)</f>
        <v>99.63120108786987</v>
      </c>
      <c r="BP46" s="159"/>
      <c r="BQ46" s="159"/>
      <c r="BR46" s="155"/>
      <c r="BS46" s="161"/>
      <c r="BT46" s="161"/>
      <c r="BU46" s="161"/>
      <c r="BV46" s="162"/>
      <c r="BW46" s="162">
        <f>AA46/2.5</f>
        <v>6.959999999999999</v>
      </c>
      <c r="BX46" s="162">
        <f>AB46/7.5</f>
        <v>5.2</v>
      </c>
      <c r="BY46" s="162"/>
      <c r="BZ46" s="162">
        <f>AD46/7.4</f>
        <v>2.7162162162162162</v>
      </c>
      <c r="CA46" s="162">
        <f>AE46/2.63</f>
        <v>1.4828897338403042</v>
      </c>
      <c r="CB46" s="162">
        <f>AF46/1.02</f>
        <v>0.9803921568627451</v>
      </c>
      <c r="CC46" s="162"/>
      <c r="CD46" s="162">
        <f>AH46/0.67</f>
        <v>0.6029850746268657</v>
      </c>
      <c r="CE46" s="162"/>
      <c r="CF46" s="162"/>
      <c r="CG46" s="162"/>
      <c r="CH46" s="162"/>
      <c r="CI46" s="162">
        <f>AM46/3.05</f>
        <v>0.2809836065573771</v>
      </c>
      <c r="CJ46" s="162">
        <f>AN46/0.455</f>
        <v>0.24835164835164836</v>
      </c>
      <c r="CK46"/>
      <c r="CL46" s="11">
        <f>CB46/10^(((17/18)*LOG(CA46))-((1/6)*LOG(BZ46))+((2/9)*LOG(CD46)))</f>
        <v>0.8931927122689408</v>
      </c>
      <c r="CM46" s="11">
        <f>CL46/CI46</f>
        <v>3.1788072023573735</v>
      </c>
    </row>
    <row r="47" spans="1:91" s="152" customFormat="1" ht="14.25" customHeight="1">
      <c r="A47" s="163" t="s">
        <v>1066</v>
      </c>
      <c r="B47" s="153">
        <v>-34.1183144318475</v>
      </c>
      <c r="C47" s="153">
        <v>-70.3521601647696</v>
      </c>
      <c r="D47" s="155">
        <v>2.3</v>
      </c>
      <c r="E47" s="162">
        <v>3.9</v>
      </c>
      <c r="F47" s="152" t="s">
        <v>1118</v>
      </c>
      <c r="G47" s="101">
        <v>55.81</v>
      </c>
      <c r="H47" s="156">
        <v>0.93</v>
      </c>
      <c r="I47" s="156">
        <v>16.86</v>
      </c>
      <c r="J47" s="163"/>
      <c r="K47" s="156">
        <v>5.76</v>
      </c>
      <c r="L47" s="157"/>
      <c r="M47" s="156">
        <v>0.1</v>
      </c>
      <c r="N47" s="156">
        <v>5.25</v>
      </c>
      <c r="O47" s="156">
        <v>6.86</v>
      </c>
      <c r="P47" s="156">
        <v>4.43</v>
      </c>
      <c r="Q47" s="156">
        <v>1.67</v>
      </c>
      <c r="R47" s="156">
        <v>0.25</v>
      </c>
      <c r="S47" s="156">
        <v>1.52</v>
      </c>
      <c r="T47" s="156"/>
      <c r="U47" s="156">
        <v>99.44</v>
      </c>
      <c r="V47" s="156">
        <v>36</v>
      </c>
      <c r="W47" s="156">
        <v>520</v>
      </c>
      <c r="X47" s="156"/>
      <c r="Y47" s="156">
        <v>860</v>
      </c>
      <c r="Z47" s="156"/>
      <c r="AA47" s="156">
        <v>17.6</v>
      </c>
      <c r="AB47" s="156">
        <v>37.6</v>
      </c>
      <c r="AC47" s="156"/>
      <c r="AD47" s="156">
        <v>19.5</v>
      </c>
      <c r="AE47" s="156">
        <v>4.35</v>
      </c>
      <c r="AF47" s="156">
        <v>1.13</v>
      </c>
      <c r="AG47" s="156"/>
      <c r="AH47" s="156">
        <v>0.394</v>
      </c>
      <c r="AI47" s="156"/>
      <c r="AJ47" s="156"/>
      <c r="AK47" s="156"/>
      <c r="AL47" s="156"/>
      <c r="AM47" s="156">
        <v>1.21</v>
      </c>
      <c r="AN47" s="156">
        <v>0.146</v>
      </c>
      <c r="AO47" s="156"/>
      <c r="AP47" s="156">
        <v>16</v>
      </c>
      <c r="AQ47" s="156">
        <v>82</v>
      </c>
      <c r="AR47" s="156">
        <v>200</v>
      </c>
      <c r="AS47" s="156">
        <v>23</v>
      </c>
      <c r="AT47" s="156"/>
      <c r="AU47" s="156"/>
      <c r="AV47" s="156"/>
      <c r="AW47" s="156"/>
      <c r="AX47" s="156">
        <v>0.5</v>
      </c>
      <c r="AY47" s="156">
        <v>2.6</v>
      </c>
      <c r="AZ47" s="156">
        <v>0.6</v>
      </c>
      <c r="BA47" s="156">
        <v>0.31</v>
      </c>
      <c r="BB47" s="157">
        <v>3.2</v>
      </c>
      <c r="BC47" s="157"/>
      <c r="BD47" s="157"/>
      <c r="BE47" s="157"/>
      <c r="BF47" s="157"/>
      <c r="BG47" s="157"/>
      <c r="BH47" s="157"/>
      <c r="BI47" s="157"/>
      <c r="BJ47" s="157"/>
      <c r="BK47" s="158">
        <v>2.29600845319965</v>
      </c>
      <c r="BL47" s="157">
        <f>((P47/56.079)+(Q47/61.979)+(R47/94.196))/(K47/101.961)</f>
        <v>1.9222897316201324</v>
      </c>
      <c r="BM47" s="157">
        <f>K47/I47</f>
        <v>0.3416370106761566</v>
      </c>
      <c r="BN47" s="157">
        <f>M47/O47</f>
        <v>0.014577259475218658</v>
      </c>
      <c r="BO47" s="157">
        <f>100*(O47/40.31)/(O47/40.31+0.8*M47/71.85)</f>
        <v>99.34999046593558</v>
      </c>
      <c r="BP47" s="159"/>
      <c r="BQ47" s="159"/>
      <c r="BR47" s="164"/>
      <c r="BS47" s="161"/>
      <c r="BT47" s="161"/>
      <c r="BU47" s="161"/>
      <c r="BV47" s="162"/>
      <c r="BW47" s="162">
        <f>AA47/2.5</f>
        <v>7.040000000000001</v>
      </c>
      <c r="BX47" s="162">
        <f>AB47/7.5</f>
        <v>5.013333333333334</v>
      </c>
      <c r="BY47" s="162"/>
      <c r="BZ47" s="162">
        <f>AD47/7.4</f>
        <v>2.635135135135135</v>
      </c>
      <c r="CA47" s="162">
        <f>AE47/2.63</f>
        <v>1.6539923954372624</v>
      </c>
      <c r="CB47" s="162">
        <f>AF47/1.02</f>
        <v>1.1078431372549018</v>
      </c>
      <c r="CC47" s="162"/>
      <c r="CD47" s="162">
        <f>AH47/0.67</f>
        <v>0.5880597014925373</v>
      </c>
      <c r="CE47" s="162"/>
      <c r="CF47" s="162"/>
      <c r="CG47" s="162"/>
      <c r="CH47" s="162"/>
      <c r="CI47" s="162">
        <f>AM47/3.05</f>
        <v>0.39672131147540984</v>
      </c>
      <c r="CJ47" s="162">
        <f>AN47/0.455</f>
        <v>0.32087912087912085</v>
      </c>
      <c r="CK47"/>
      <c r="CL47" s="11">
        <f>CB47/10^(((17/18)*LOG(CA47))-((1/6)*LOG(BZ47))+((2/9)*LOG(CD47)))</f>
        <v>0.9108754847119922</v>
      </c>
      <c r="CM47" s="11">
        <f>CL47/CI47</f>
        <v>2.29600845319965</v>
      </c>
    </row>
    <row r="48" spans="1:91" s="152" customFormat="1" ht="14.25" customHeight="1">
      <c r="A48" s="163" t="s">
        <v>1066</v>
      </c>
      <c r="B48" s="153">
        <v>-34.1068944800399</v>
      </c>
      <c r="C48" s="153">
        <v>-70.324333575659</v>
      </c>
      <c r="D48" s="155">
        <v>2.3</v>
      </c>
      <c r="E48" s="162">
        <v>3.9</v>
      </c>
      <c r="F48" s="152" t="s">
        <v>1119</v>
      </c>
      <c r="G48" s="101">
        <v>56.81</v>
      </c>
      <c r="H48" s="156">
        <v>0.9</v>
      </c>
      <c r="I48" s="156">
        <v>19.44</v>
      </c>
      <c r="J48" s="163"/>
      <c r="K48" s="156">
        <v>6.66</v>
      </c>
      <c r="L48" s="157"/>
      <c r="M48" s="156">
        <v>0.13</v>
      </c>
      <c r="N48" s="156">
        <v>1.89</v>
      </c>
      <c r="O48" s="156">
        <v>6.67</v>
      </c>
      <c r="P48" s="156">
        <v>4.18</v>
      </c>
      <c r="Q48" s="156">
        <v>1.49</v>
      </c>
      <c r="R48" s="156">
        <v>0.22</v>
      </c>
      <c r="S48" s="156">
        <v>1.22</v>
      </c>
      <c r="T48" s="156"/>
      <c r="U48" s="156">
        <v>99.61</v>
      </c>
      <c r="V48" s="156">
        <v>34</v>
      </c>
      <c r="W48" s="156">
        <v>440</v>
      </c>
      <c r="X48" s="156"/>
      <c r="Y48" s="156">
        <v>600</v>
      </c>
      <c r="Z48" s="156"/>
      <c r="AA48" s="156">
        <v>17.2</v>
      </c>
      <c r="AB48" s="156">
        <v>38.4</v>
      </c>
      <c r="AC48" s="156"/>
      <c r="AD48" s="156">
        <v>21.2</v>
      </c>
      <c r="AE48" s="156">
        <v>4.49</v>
      </c>
      <c r="AF48" s="156">
        <v>1.26</v>
      </c>
      <c r="AG48" s="156"/>
      <c r="AH48" s="156">
        <v>0.454</v>
      </c>
      <c r="AI48" s="156"/>
      <c r="AJ48" s="156"/>
      <c r="AK48" s="156"/>
      <c r="AL48" s="156"/>
      <c r="AM48" s="156">
        <v>0.67</v>
      </c>
      <c r="AN48" s="156">
        <v>0.09</v>
      </c>
      <c r="AO48" s="156"/>
      <c r="AP48" s="156">
        <v>6</v>
      </c>
      <c r="AQ48" s="156">
        <v>12</v>
      </c>
      <c r="AR48" s="156">
        <v>17</v>
      </c>
      <c r="AS48" s="156">
        <v>21</v>
      </c>
      <c r="AT48" s="156"/>
      <c r="AU48" s="156"/>
      <c r="AV48" s="156"/>
      <c r="AW48" s="156"/>
      <c r="AX48" s="156">
        <v>0.4</v>
      </c>
      <c r="AY48" s="156">
        <v>3.8</v>
      </c>
      <c r="AZ48" s="156">
        <v>0.8</v>
      </c>
      <c r="BA48" s="156">
        <v>0.26</v>
      </c>
      <c r="BB48" s="157">
        <v>3.1</v>
      </c>
      <c r="BC48" s="157"/>
      <c r="BD48" s="157"/>
      <c r="BE48" s="157"/>
      <c r="BF48" s="157"/>
      <c r="BG48" s="157"/>
      <c r="BH48" s="157"/>
      <c r="BI48" s="157"/>
      <c r="BJ48" s="157"/>
      <c r="BK48" s="158">
        <v>4.409137479251523</v>
      </c>
      <c r="BL48" s="157">
        <f>((P48/56.079)+(Q48/61.979)+(R48/94.196))/(K48/101.961)</f>
        <v>1.5449336198571122</v>
      </c>
      <c r="BM48" s="157">
        <f>K48/I48</f>
        <v>0.34259259259259256</v>
      </c>
      <c r="BN48" s="157">
        <f>M48/O48</f>
        <v>0.019490254872563718</v>
      </c>
      <c r="BO48" s="157">
        <f>100*(O48/40.31)/(O48/40.31+0.8*M48/71.85)</f>
        <v>99.13281655854868</v>
      </c>
      <c r="BP48" s="159"/>
      <c r="BQ48" s="159"/>
      <c r="BR48" s="155"/>
      <c r="BS48" s="161"/>
      <c r="BT48" s="161"/>
      <c r="BU48" s="161"/>
      <c r="BV48" s="162"/>
      <c r="BW48" s="162">
        <f>AA48/2.5</f>
        <v>6.88</v>
      </c>
      <c r="BX48" s="162">
        <f>AB48/7.5</f>
        <v>5.12</v>
      </c>
      <c r="BY48" s="162"/>
      <c r="BZ48" s="162">
        <f>AD48/7.4</f>
        <v>2.8648648648648645</v>
      </c>
      <c r="CA48" s="162">
        <f>AE48/2.63</f>
        <v>1.7072243346007605</v>
      </c>
      <c r="CB48" s="162">
        <f>AF48/1.02</f>
        <v>1.2352941176470589</v>
      </c>
      <c r="CC48" s="162"/>
      <c r="CD48" s="162">
        <f>AH48/0.67</f>
        <v>0.6776119402985075</v>
      </c>
      <c r="CE48" s="162"/>
      <c r="CF48" s="162"/>
      <c r="CG48" s="162"/>
      <c r="CH48" s="162"/>
      <c r="CI48" s="162">
        <f>AM48/3.05</f>
        <v>0.219672131147541</v>
      </c>
      <c r="CJ48" s="162">
        <f>AN48/0.455</f>
        <v>0.1978021978021978</v>
      </c>
      <c r="CK48"/>
      <c r="CL48" s="11">
        <f>CB48/10^(((17/18)*LOG(CA48))-((1/6)*LOG(BZ48))+((2/9)*LOG(CD48)))</f>
        <v>0.968564626589679</v>
      </c>
      <c r="CM48" s="11">
        <f>CL48/CI48</f>
        <v>4.409137479251523</v>
      </c>
    </row>
    <row r="49" spans="1:91" s="152" customFormat="1" ht="14.25" customHeight="1">
      <c r="A49" s="163" t="s">
        <v>1066</v>
      </c>
      <c r="B49" s="153">
        <v>-34.054197960621</v>
      </c>
      <c r="C49" s="153">
        <v>-70.4004373667354</v>
      </c>
      <c r="D49" s="155">
        <v>2.3</v>
      </c>
      <c r="E49" s="162">
        <v>3.9</v>
      </c>
      <c r="F49" s="152" t="s">
        <v>1120</v>
      </c>
      <c r="G49" s="101">
        <v>58.28</v>
      </c>
      <c r="H49" s="156">
        <v>0.92</v>
      </c>
      <c r="I49" s="156">
        <v>17.61</v>
      </c>
      <c r="J49" s="163"/>
      <c r="K49" s="156">
        <v>5.34</v>
      </c>
      <c r="L49" s="157"/>
      <c r="M49" s="156">
        <v>0.16</v>
      </c>
      <c r="N49" s="156">
        <v>3.46</v>
      </c>
      <c r="O49" s="156">
        <v>7.96</v>
      </c>
      <c r="P49" s="156">
        <v>3.76</v>
      </c>
      <c r="Q49" s="156">
        <v>2.19</v>
      </c>
      <c r="R49" s="156">
        <v>0.31</v>
      </c>
      <c r="S49" s="156"/>
      <c r="T49" s="156"/>
      <c r="U49" s="156">
        <v>99.99</v>
      </c>
      <c r="V49" s="156"/>
      <c r="W49" s="156">
        <v>461</v>
      </c>
      <c r="X49" s="156"/>
      <c r="Y49" s="156">
        <v>762</v>
      </c>
      <c r="Z49" s="156"/>
      <c r="AA49" s="156">
        <v>17.9</v>
      </c>
      <c r="AB49" s="156">
        <v>41.8</v>
      </c>
      <c r="AC49" s="156"/>
      <c r="AD49" s="156">
        <v>22</v>
      </c>
      <c r="AE49" s="156">
        <v>4.24</v>
      </c>
      <c r="AF49" s="156">
        <v>1.12</v>
      </c>
      <c r="AG49" s="156"/>
      <c r="AH49" s="156">
        <v>0.408</v>
      </c>
      <c r="AI49" s="156"/>
      <c r="AJ49" s="156"/>
      <c r="AK49" s="156"/>
      <c r="AL49" s="156"/>
      <c r="AM49" s="156">
        <v>0.825</v>
      </c>
      <c r="AN49" s="156">
        <v>0.109</v>
      </c>
      <c r="AO49" s="156"/>
      <c r="AP49" s="156">
        <v>12</v>
      </c>
      <c r="AQ49" s="156">
        <v>49</v>
      </c>
      <c r="AR49" s="156">
        <v>77</v>
      </c>
      <c r="AS49" s="156">
        <v>19</v>
      </c>
      <c r="AT49" s="156"/>
      <c r="AU49" s="156"/>
      <c r="AV49" s="156"/>
      <c r="AW49" s="156"/>
      <c r="AX49" s="156">
        <v>15.6</v>
      </c>
      <c r="AY49" s="156">
        <v>2.6</v>
      </c>
      <c r="AZ49" s="156">
        <v>0.7</v>
      </c>
      <c r="BA49" s="156">
        <v>0.23</v>
      </c>
      <c r="BB49" s="157">
        <v>3.6</v>
      </c>
      <c r="BC49" s="157"/>
      <c r="BD49" s="157"/>
      <c r="BE49" s="157"/>
      <c r="BF49" s="157"/>
      <c r="BG49" s="157"/>
      <c r="BH49" s="157"/>
      <c r="BI49" s="157"/>
      <c r="BJ49" s="157"/>
      <c r="BK49" s="158">
        <v>3.4618759166179442</v>
      </c>
      <c r="BL49" s="157">
        <f>((P49/56.079)+(Q49/61.979)+(R49/94.196))/(K49/101.961)</f>
        <v>2.017717116709205</v>
      </c>
      <c r="BM49" s="157">
        <f>K49/I49</f>
        <v>0.303236797274276</v>
      </c>
      <c r="BN49" s="157">
        <f>M49/O49</f>
        <v>0.020100502512562814</v>
      </c>
      <c r="BO49" s="157">
        <f>100*(O49/40.31)/(O49/40.31+0.8*M49/71.85)</f>
        <v>99.10590746247594</v>
      </c>
      <c r="BP49" s="159"/>
      <c r="BQ49" s="159"/>
      <c r="BR49" s="164"/>
      <c r="BS49" s="161"/>
      <c r="BT49" s="161"/>
      <c r="BU49" s="161"/>
      <c r="BV49" s="162"/>
      <c r="BW49" s="162">
        <f>AA49/2.5</f>
        <v>7.159999999999999</v>
      </c>
      <c r="BX49" s="162">
        <f>AB49/7.5</f>
        <v>5.573333333333333</v>
      </c>
      <c r="BY49" s="162"/>
      <c r="BZ49" s="162">
        <f>AD49/7.4</f>
        <v>2.972972972972973</v>
      </c>
      <c r="CA49" s="162">
        <f>AE49/2.63</f>
        <v>1.6121673003802284</v>
      </c>
      <c r="CB49" s="162">
        <f>AF49/1.02</f>
        <v>1.0980392156862746</v>
      </c>
      <c r="CC49" s="162"/>
      <c r="CD49" s="162">
        <f>AH49/0.67</f>
        <v>0.608955223880597</v>
      </c>
      <c r="CE49" s="162"/>
      <c r="CF49" s="162"/>
      <c r="CG49" s="162"/>
      <c r="CH49" s="162"/>
      <c r="CI49" s="162">
        <f>AM49/3.05</f>
        <v>0.27049180327868855</v>
      </c>
      <c r="CJ49" s="162">
        <f>AN49/0.455</f>
        <v>0.23956043956043954</v>
      </c>
      <c r="CK49"/>
      <c r="CL49" s="11">
        <f>CB49/10^(((17/18)*LOG(CA49))-((1/6)*LOG(BZ49))+((2/9)*LOG(CD49)))</f>
        <v>0.9364090594130505</v>
      </c>
      <c r="CM49" s="11">
        <f>CL49/CI49</f>
        <v>3.4618759166179442</v>
      </c>
    </row>
    <row r="50" spans="1:91" s="152" customFormat="1" ht="14.25" customHeight="1">
      <c r="A50" s="163" t="s">
        <v>1066</v>
      </c>
      <c r="B50" s="153">
        <v>-34.0525778544327</v>
      </c>
      <c r="C50" s="153">
        <v>-70.4995418204511</v>
      </c>
      <c r="D50" s="155">
        <v>2.3</v>
      </c>
      <c r="E50" s="162">
        <v>3.9</v>
      </c>
      <c r="F50" s="152" t="s">
        <v>1121</v>
      </c>
      <c r="G50" s="101">
        <v>60.46</v>
      </c>
      <c r="H50" s="156">
        <v>0.82</v>
      </c>
      <c r="I50" s="156">
        <v>17.35</v>
      </c>
      <c r="J50" s="163"/>
      <c r="K50" s="156">
        <v>4.65</v>
      </c>
      <c r="L50" s="157"/>
      <c r="M50" s="156">
        <v>0.08</v>
      </c>
      <c r="N50" s="156">
        <v>2.74</v>
      </c>
      <c r="O50" s="156">
        <v>5.41</v>
      </c>
      <c r="P50" s="156">
        <v>4.89</v>
      </c>
      <c r="Q50" s="156">
        <v>2.02</v>
      </c>
      <c r="R50" s="156">
        <v>0.26</v>
      </c>
      <c r="S50" s="156">
        <v>0.76</v>
      </c>
      <c r="T50" s="156"/>
      <c r="U50" s="156">
        <v>99.44</v>
      </c>
      <c r="V50" s="156">
        <v>39</v>
      </c>
      <c r="W50" s="156">
        <v>580</v>
      </c>
      <c r="X50" s="156"/>
      <c r="Y50" s="156">
        <v>920</v>
      </c>
      <c r="Z50" s="156"/>
      <c r="AA50" s="156">
        <v>23.5</v>
      </c>
      <c r="AB50" s="156">
        <v>47.9</v>
      </c>
      <c r="AC50" s="156"/>
      <c r="AD50" s="156">
        <v>25.6</v>
      </c>
      <c r="AE50" s="156">
        <v>5.02</v>
      </c>
      <c r="AF50" s="156">
        <v>1.2</v>
      </c>
      <c r="AG50" s="156"/>
      <c r="AH50" s="156">
        <v>0.466</v>
      </c>
      <c r="AI50" s="156"/>
      <c r="AJ50" s="156"/>
      <c r="AK50" s="156"/>
      <c r="AL50" s="156"/>
      <c r="AM50" s="156">
        <v>1.28</v>
      </c>
      <c r="AN50" s="156">
        <v>0.149</v>
      </c>
      <c r="AO50" s="156"/>
      <c r="AP50" s="156">
        <v>10</v>
      </c>
      <c r="AQ50" s="156">
        <v>35</v>
      </c>
      <c r="AR50" s="156">
        <v>74</v>
      </c>
      <c r="AS50" s="156">
        <v>18</v>
      </c>
      <c r="AT50" s="156"/>
      <c r="AU50" s="156"/>
      <c r="AV50" s="156"/>
      <c r="AW50" s="156"/>
      <c r="AX50" s="156">
        <v>1</v>
      </c>
      <c r="AY50" s="156">
        <v>4.4</v>
      </c>
      <c r="AZ50" s="156">
        <v>1</v>
      </c>
      <c r="BA50" s="156">
        <v>0.36</v>
      </c>
      <c r="BB50" s="157">
        <v>5.6</v>
      </c>
      <c r="BC50" s="157"/>
      <c r="BD50" s="157"/>
      <c r="BE50" s="157"/>
      <c r="BF50" s="157"/>
      <c r="BG50" s="157"/>
      <c r="BH50" s="157"/>
      <c r="BI50" s="157"/>
      <c r="BJ50" s="157"/>
      <c r="BK50" s="158">
        <v>2.0295360360231363</v>
      </c>
      <c r="BL50" s="157">
        <f>((P50/56.079)+(Q50/61.979)+(R50/94.196))/(K50/101.961)</f>
        <v>2.6871723520843656</v>
      </c>
      <c r="BM50" s="157">
        <f>K50/I50</f>
        <v>0.2680115273775216</v>
      </c>
      <c r="BN50" s="157">
        <f>M50/O50</f>
        <v>0.014787430683918669</v>
      </c>
      <c r="BO50" s="157">
        <f>100*(O50/40.31)/(O50/40.31+0.8*M50/71.85)</f>
        <v>99.34068058353081</v>
      </c>
      <c r="BP50" s="159"/>
      <c r="BQ50" s="159"/>
      <c r="BR50" s="155"/>
      <c r="BS50" s="161"/>
      <c r="BT50" s="161"/>
      <c r="BU50" s="161"/>
      <c r="BV50" s="162"/>
      <c r="BW50" s="162">
        <f>AA50/2.5</f>
        <v>9.4</v>
      </c>
      <c r="BX50" s="162">
        <f>AB50/7.5</f>
        <v>6.386666666666667</v>
      </c>
      <c r="BY50" s="162"/>
      <c r="BZ50" s="162">
        <f>AD50/7.4</f>
        <v>3.4594594594594597</v>
      </c>
      <c r="CA50" s="162">
        <f>AE50/2.63</f>
        <v>1.9087452471482889</v>
      </c>
      <c r="CB50" s="162">
        <f>AF50/1.02</f>
        <v>1.1764705882352942</v>
      </c>
      <c r="CC50" s="162"/>
      <c r="CD50" s="162">
        <f>AH50/0.67</f>
        <v>0.6955223880597015</v>
      </c>
      <c r="CE50" s="162"/>
      <c r="CF50" s="162"/>
      <c r="CG50" s="162"/>
      <c r="CH50" s="162"/>
      <c r="CI50" s="162">
        <f>AM50/3.05</f>
        <v>0.41967213114754104</v>
      </c>
      <c r="CJ50" s="162">
        <f>AN50/0.455</f>
        <v>0.3274725274725275</v>
      </c>
      <c r="CK50"/>
      <c r="CL50" s="11">
        <f>CB50/10^(((17/18)*LOG(CA50))-((1/6)*LOG(BZ50))+((2/9)*LOG(CD50)))</f>
        <v>0.8517397134785621</v>
      </c>
      <c r="CM50" s="11">
        <f>CL50/CI50</f>
        <v>2.0295360360231363</v>
      </c>
    </row>
    <row r="51" spans="1:93" s="113" customFormat="1" ht="13.5">
      <c r="A51" s="113" t="s">
        <v>1122</v>
      </c>
      <c r="B51" s="118">
        <v>-34.08</v>
      </c>
      <c r="C51" s="118">
        <v>-70.32</v>
      </c>
      <c r="D51" s="113">
        <v>2.1</v>
      </c>
      <c r="E51" s="113">
        <v>2.5</v>
      </c>
      <c r="F51" s="113" t="s">
        <v>1123</v>
      </c>
      <c r="G51" s="114">
        <v>56.5</v>
      </c>
      <c r="H51" s="114">
        <v>1.1</v>
      </c>
      <c r="I51" s="114">
        <v>16.9</v>
      </c>
      <c r="J51" s="114">
        <v>2.7</v>
      </c>
      <c r="K51" s="114">
        <v>7.529586970215064</v>
      </c>
      <c r="L51" s="114">
        <v>5.1</v>
      </c>
      <c r="M51" s="113">
        <v>0.12</v>
      </c>
      <c r="N51" s="114">
        <v>4.8</v>
      </c>
      <c r="O51" s="114">
        <v>7.2</v>
      </c>
      <c r="P51" s="114">
        <v>3.63</v>
      </c>
      <c r="Q51" s="114">
        <v>2.1</v>
      </c>
      <c r="R51" s="114">
        <v>0.33</v>
      </c>
      <c r="S51" s="114">
        <v>0.68</v>
      </c>
      <c r="U51" s="114">
        <v>101.16</v>
      </c>
      <c r="V51" s="113">
        <v>60</v>
      </c>
      <c r="W51" s="113">
        <v>471</v>
      </c>
      <c r="X51" s="113">
        <v>12</v>
      </c>
      <c r="Y51" s="113">
        <v>566</v>
      </c>
      <c r="Z51" s="113">
        <v>196</v>
      </c>
      <c r="AA51" s="113">
        <v>22.3</v>
      </c>
      <c r="AB51" s="113">
        <v>50</v>
      </c>
      <c r="AD51" s="113">
        <v>31.9</v>
      </c>
      <c r="AE51" s="113">
        <v>6.52</v>
      </c>
      <c r="AF51" s="113">
        <v>1.36</v>
      </c>
      <c r="AH51" s="113">
        <v>0.66</v>
      </c>
      <c r="AM51" s="113">
        <v>2.32</v>
      </c>
      <c r="AN51" s="113">
        <v>0.3</v>
      </c>
      <c r="AO51" s="113">
        <v>24</v>
      </c>
      <c r="AP51" s="113">
        <v>17.8</v>
      </c>
      <c r="AX51" s="113">
        <v>2.7</v>
      </c>
      <c r="AY51" s="113">
        <v>6.9</v>
      </c>
      <c r="AZ51" s="113">
        <v>1.6</v>
      </c>
      <c r="BB51" s="113">
        <v>5</v>
      </c>
      <c r="BC51" s="114">
        <v>23.583333333333332</v>
      </c>
      <c r="BD51" s="114">
        <v>2.8877551020408165</v>
      </c>
      <c r="BE51" s="114">
        <v>2.4030612244897958</v>
      </c>
      <c r="BF51" s="118">
        <v>0.061224489795918366</v>
      </c>
      <c r="BG51" s="169">
        <f aca="true" t="shared" si="14" ref="BG51:BG57">X51/AO51</f>
        <v>0.5</v>
      </c>
      <c r="BH51" s="169">
        <f aca="true" t="shared" si="15" ref="BH51:BH57">AY51/Z51</f>
        <v>0.03520408163265306</v>
      </c>
      <c r="BI51" s="169"/>
      <c r="BJ51" s="169"/>
      <c r="BK51" s="114">
        <v>0.951864165689778</v>
      </c>
      <c r="BL51" s="118">
        <v>1.2624610207981728</v>
      </c>
      <c r="BM51" s="118">
        <v>15.363636363636362</v>
      </c>
      <c r="BN51" s="114">
        <v>1.5686639521281385</v>
      </c>
      <c r="BO51" s="114">
        <v>58.685982918261956</v>
      </c>
      <c r="BP51" s="113">
        <v>0.70485</v>
      </c>
      <c r="BQ51" s="113">
        <v>0.51258</v>
      </c>
      <c r="BR51" s="113">
        <v>-1.131402666209036</v>
      </c>
      <c r="BV51" s="114"/>
      <c r="BW51" s="118">
        <v>8.92</v>
      </c>
      <c r="BX51" s="118">
        <v>6.666666666666667</v>
      </c>
      <c r="BY51" s="114"/>
      <c r="BZ51" s="118">
        <v>4.3108108108108105</v>
      </c>
      <c r="CA51" s="118">
        <v>2.4790874524714828</v>
      </c>
      <c r="CB51" s="118">
        <v>1.3333333333333335</v>
      </c>
      <c r="CC51" s="114"/>
      <c r="CD51" s="118">
        <v>0.9850746268656716</v>
      </c>
      <c r="CE51" s="114"/>
      <c r="CF51" s="114"/>
      <c r="CG51" s="114"/>
      <c r="CH51" s="118"/>
      <c r="CI51" s="118">
        <v>0.760655737704918</v>
      </c>
      <c r="CJ51" s="118">
        <v>0.6593406593406593</v>
      </c>
      <c r="CK51" s="118">
        <v>0.8571428571428571</v>
      </c>
      <c r="CL51" s="118">
        <v>0.7240409391476345</v>
      </c>
      <c r="CM51" s="118">
        <v>0.951864165689778</v>
      </c>
      <c r="CN51" s="170"/>
      <c r="CO51" s="170"/>
    </row>
    <row r="52" spans="1:93" s="113" customFormat="1" ht="13.5">
      <c r="A52" s="113" t="s">
        <v>1122</v>
      </c>
      <c r="B52" s="118">
        <v>-34.08</v>
      </c>
      <c r="C52" s="118">
        <v>-70.32</v>
      </c>
      <c r="D52" s="113">
        <v>2.1</v>
      </c>
      <c r="E52" s="113">
        <v>2.5</v>
      </c>
      <c r="F52" s="113" t="s">
        <v>1124</v>
      </c>
      <c r="G52" s="114">
        <v>55.4</v>
      </c>
      <c r="H52" s="114">
        <v>1.12</v>
      </c>
      <c r="I52" s="114">
        <v>17.6</v>
      </c>
      <c r="J52" s="114">
        <v>3.1</v>
      </c>
      <c r="K52" s="114">
        <v>7.089525780617295</v>
      </c>
      <c r="L52" s="114">
        <v>4.3</v>
      </c>
      <c r="M52" s="113">
        <v>0.12</v>
      </c>
      <c r="N52" s="114">
        <v>4.5</v>
      </c>
      <c r="O52" s="114">
        <v>7.1</v>
      </c>
      <c r="P52" s="114">
        <v>3.65</v>
      </c>
      <c r="Q52" s="114">
        <v>1.8</v>
      </c>
      <c r="R52" s="114">
        <v>0.28</v>
      </c>
      <c r="S52" s="114">
        <v>0.1</v>
      </c>
      <c r="U52" s="114">
        <v>98.95</v>
      </c>
      <c r="V52" s="113">
        <v>60</v>
      </c>
      <c r="W52" s="113">
        <v>401</v>
      </c>
      <c r="X52" s="113">
        <v>10</v>
      </c>
      <c r="Y52" s="113">
        <v>561</v>
      </c>
      <c r="Z52" s="113">
        <v>196</v>
      </c>
      <c r="AA52" s="113">
        <v>21.8</v>
      </c>
      <c r="AB52" s="113">
        <v>52.2</v>
      </c>
      <c r="AD52" s="113">
        <v>29.8</v>
      </c>
      <c r="AE52" s="113">
        <v>6.26</v>
      </c>
      <c r="AF52" s="113">
        <v>1.37</v>
      </c>
      <c r="AH52" s="113">
        <v>0.73</v>
      </c>
      <c r="AM52" s="113">
        <v>2.25</v>
      </c>
      <c r="AN52" s="113">
        <v>0.29</v>
      </c>
      <c r="AO52" s="113">
        <v>27</v>
      </c>
      <c r="AP52" s="113">
        <v>18.5</v>
      </c>
      <c r="AX52" s="113">
        <v>3.1</v>
      </c>
      <c r="AY52" s="113">
        <v>7</v>
      </c>
      <c r="AZ52" s="113">
        <v>1.7</v>
      </c>
      <c r="BB52" s="113">
        <v>5</v>
      </c>
      <c r="BC52" s="114">
        <v>20.77777777777778</v>
      </c>
      <c r="BD52" s="114">
        <v>2.8622448979591835</v>
      </c>
      <c r="BE52" s="114">
        <v>2.045918367346939</v>
      </c>
      <c r="BF52" s="118">
        <v>0.05102040816326531</v>
      </c>
      <c r="BG52" s="169">
        <f t="shared" si="14"/>
        <v>0.37037037037037035</v>
      </c>
      <c r="BH52" s="169">
        <f t="shared" si="15"/>
        <v>0.03571428571428571</v>
      </c>
      <c r="BI52" s="169"/>
      <c r="BJ52" s="169"/>
      <c r="BK52" s="114">
        <v>0.9933351369497225</v>
      </c>
      <c r="BL52" s="118">
        <v>1.185337839118373</v>
      </c>
      <c r="BM52" s="118">
        <v>15.714285714285714</v>
      </c>
      <c r="BN52" s="114">
        <v>1.57545017347051</v>
      </c>
      <c r="BO52" s="114">
        <v>58.58128105908279</v>
      </c>
      <c r="BP52" s="113">
        <v>0.70487</v>
      </c>
      <c r="BQ52" s="113">
        <v>0.51259</v>
      </c>
      <c r="BR52" s="113">
        <v>-0.93633324100173</v>
      </c>
      <c r="BV52" s="114"/>
      <c r="BW52" s="118">
        <v>8.72</v>
      </c>
      <c r="BX52" s="118">
        <v>6.96</v>
      </c>
      <c r="BY52" s="114"/>
      <c r="BZ52" s="118">
        <v>4.027027027027027</v>
      </c>
      <c r="CA52" s="118">
        <v>2.3802281368821294</v>
      </c>
      <c r="CB52" s="118">
        <v>1.343137254901961</v>
      </c>
      <c r="CC52" s="114"/>
      <c r="CD52" s="118">
        <v>1.08955223880597</v>
      </c>
      <c r="CE52" s="114"/>
      <c r="CF52" s="114"/>
      <c r="CG52" s="114"/>
      <c r="CH52" s="118"/>
      <c r="CI52" s="118">
        <v>0.7377049180327869</v>
      </c>
      <c r="CJ52" s="118">
        <v>0.6373626373626373</v>
      </c>
      <c r="CK52" s="118">
        <v>0.9642857142857143</v>
      </c>
      <c r="CL52" s="118">
        <v>0.7327882157825822</v>
      </c>
      <c r="CM52" s="118">
        <v>0.9933351369497225</v>
      </c>
      <c r="CN52" s="170"/>
      <c r="CO52" s="170"/>
    </row>
    <row r="53" spans="1:93" s="113" customFormat="1" ht="13.5">
      <c r="A53" s="113" t="s">
        <v>1122</v>
      </c>
      <c r="B53" s="118">
        <v>-34.08</v>
      </c>
      <c r="C53" s="118">
        <v>-70.32</v>
      </c>
      <c r="D53" s="113">
        <v>3.5</v>
      </c>
      <c r="E53" s="113">
        <v>4.1</v>
      </c>
      <c r="F53" s="113" t="s">
        <v>1125</v>
      </c>
      <c r="G53" s="114">
        <v>59.07</v>
      </c>
      <c r="H53" s="114">
        <v>0.89</v>
      </c>
      <c r="I53" s="114">
        <v>17.7</v>
      </c>
      <c r="J53" s="114">
        <v>3.78</v>
      </c>
      <c r="K53" s="114">
        <v>5.501421758301088</v>
      </c>
      <c r="L53" s="114">
        <v>2.1</v>
      </c>
      <c r="M53" s="113">
        <v>0.063</v>
      </c>
      <c r="N53" s="114">
        <v>3.46</v>
      </c>
      <c r="O53" s="114">
        <v>6.09</v>
      </c>
      <c r="P53" s="114">
        <v>4.84</v>
      </c>
      <c r="Q53" s="114">
        <v>1.68</v>
      </c>
      <c r="R53" s="114">
        <v>0.3</v>
      </c>
      <c r="S53" s="114">
        <v>0</v>
      </c>
      <c r="U53" s="114">
        <v>100</v>
      </c>
      <c r="V53" s="113">
        <v>29</v>
      </c>
      <c r="W53" s="113">
        <v>467</v>
      </c>
      <c r="X53" s="113">
        <v>6.3</v>
      </c>
      <c r="Y53" s="113">
        <v>955</v>
      </c>
      <c r="Z53" s="113">
        <v>135</v>
      </c>
      <c r="AA53" s="113">
        <v>17.6</v>
      </c>
      <c r="AB53" s="113">
        <v>42.4</v>
      </c>
      <c r="AD53" s="113">
        <v>24</v>
      </c>
      <c r="AE53" s="113">
        <v>4.4</v>
      </c>
      <c r="AF53" s="113">
        <v>1.13</v>
      </c>
      <c r="AH53" s="113">
        <v>0.41</v>
      </c>
      <c r="AM53" s="113">
        <v>0.88</v>
      </c>
      <c r="AN53" s="113">
        <v>0.147</v>
      </c>
      <c r="AO53" s="113">
        <v>13.6</v>
      </c>
      <c r="AP53" s="113">
        <v>12</v>
      </c>
      <c r="AX53" s="113">
        <v>0.63</v>
      </c>
      <c r="AY53" s="113">
        <v>2.52</v>
      </c>
      <c r="AZ53" s="113">
        <v>1.99</v>
      </c>
      <c r="BB53" s="113">
        <v>3.67</v>
      </c>
      <c r="BC53" s="114">
        <v>70.22058823529412</v>
      </c>
      <c r="BD53" s="114">
        <v>7.074074074074074</v>
      </c>
      <c r="BE53" s="114">
        <v>3.4592592592592593</v>
      </c>
      <c r="BF53" s="118">
        <v>0.04666666666666667</v>
      </c>
      <c r="BG53" s="169">
        <f t="shared" si="14"/>
        <v>0.4632352941176471</v>
      </c>
      <c r="BH53" s="169">
        <f t="shared" si="15"/>
        <v>0.018666666666666668</v>
      </c>
      <c r="BI53" s="169"/>
      <c r="BJ53" s="169"/>
      <c r="BK53" s="114">
        <v>3.2046178585830862</v>
      </c>
      <c r="BL53" s="118">
        <v>1.178156010865426</v>
      </c>
      <c r="BM53" s="118">
        <v>19.8876404494382</v>
      </c>
      <c r="BN53" s="114">
        <v>1.5900062885263262</v>
      </c>
      <c r="BO53" s="114">
        <v>58.35795595681721</v>
      </c>
      <c r="BP53" s="113">
        <v>0.70425</v>
      </c>
      <c r="BQ53" s="113">
        <v>0.51266</v>
      </c>
      <c r="BR53" s="113">
        <v>0.42915273545718335</v>
      </c>
      <c r="BV53" s="114"/>
      <c r="BW53" s="118">
        <v>7.04</v>
      </c>
      <c r="BX53" s="118">
        <v>5.653333333333333</v>
      </c>
      <c r="BY53" s="114"/>
      <c r="BZ53" s="118">
        <v>3.243243243243243</v>
      </c>
      <c r="CA53" s="118">
        <v>1.6730038022813691</v>
      </c>
      <c r="CB53" s="118">
        <v>1.1078431372549018</v>
      </c>
      <c r="CC53" s="114"/>
      <c r="CD53" s="118">
        <v>0.6119402985074626</v>
      </c>
      <c r="CE53" s="114"/>
      <c r="CF53" s="114"/>
      <c r="CG53" s="114"/>
      <c r="CH53" s="114"/>
      <c r="CI53" s="118">
        <v>0.28852459016393445</v>
      </c>
      <c r="CJ53" s="118">
        <v>0.32307692307692304</v>
      </c>
      <c r="CK53" s="118">
        <v>0.4857142857142857</v>
      </c>
      <c r="CL53" s="118">
        <v>0.9246110542797101</v>
      </c>
      <c r="CM53" s="118">
        <v>3.2046178585830862</v>
      </c>
      <c r="CN53" s="170"/>
      <c r="CO53" s="170"/>
    </row>
    <row r="54" spans="1:93" s="113" customFormat="1" ht="13.5">
      <c r="A54" s="113" t="s">
        <v>1122</v>
      </c>
      <c r="B54" s="118">
        <v>-34.08</v>
      </c>
      <c r="C54" s="118">
        <v>-70.32</v>
      </c>
      <c r="D54" s="113">
        <v>6</v>
      </c>
      <c r="E54" s="113">
        <v>7.2</v>
      </c>
      <c r="F54" s="113" t="s">
        <v>1126</v>
      </c>
      <c r="G54" s="114">
        <v>61.5</v>
      </c>
      <c r="H54" s="114">
        <v>0.77</v>
      </c>
      <c r="I54" s="114">
        <v>16.9</v>
      </c>
      <c r="J54" s="114">
        <v>3.6</v>
      </c>
      <c r="K54" s="114">
        <v>5.139449293620085</v>
      </c>
      <c r="L54" s="114">
        <v>1.9</v>
      </c>
      <c r="M54" s="113">
        <v>0.08</v>
      </c>
      <c r="N54" s="114">
        <v>2.6</v>
      </c>
      <c r="O54" s="114">
        <v>5.7</v>
      </c>
      <c r="P54" s="114">
        <v>4.54</v>
      </c>
      <c r="Q54" s="114">
        <v>2.5</v>
      </c>
      <c r="R54" s="114">
        <v>0.22</v>
      </c>
      <c r="S54" s="114">
        <v>0.69</v>
      </c>
      <c r="U54" s="114">
        <v>101</v>
      </c>
      <c r="V54" s="113">
        <v>74</v>
      </c>
      <c r="W54" s="113">
        <v>504</v>
      </c>
      <c r="X54" s="113">
        <v>5</v>
      </c>
      <c r="Y54" s="113">
        <v>700</v>
      </c>
      <c r="Z54" s="113">
        <v>133</v>
      </c>
      <c r="AA54" s="113">
        <v>16.7</v>
      </c>
      <c r="AB54" s="113">
        <v>38.8</v>
      </c>
      <c r="AD54" s="113">
        <v>21.9</v>
      </c>
      <c r="AE54" s="113">
        <v>4.26</v>
      </c>
      <c r="AF54" s="113">
        <v>1</v>
      </c>
      <c r="AH54" s="113">
        <v>0.41</v>
      </c>
      <c r="AM54" s="113">
        <v>1.27</v>
      </c>
      <c r="AN54" s="113">
        <v>0.16</v>
      </c>
      <c r="AO54" s="113">
        <v>15</v>
      </c>
      <c r="AP54" s="113">
        <v>12.1</v>
      </c>
      <c r="AX54" s="113">
        <v>3.8</v>
      </c>
      <c r="AY54" s="113">
        <v>7.9</v>
      </c>
      <c r="AZ54" s="113">
        <v>2.4</v>
      </c>
      <c r="BB54" s="113">
        <v>4.3</v>
      </c>
      <c r="BC54" s="114">
        <v>46.666666666666664</v>
      </c>
      <c r="BD54" s="114">
        <v>5.2631578947368425</v>
      </c>
      <c r="BE54" s="114">
        <v>3.789473684210526</v>
      </c>
      <c r="BF54" s="118">
        <v>0.03759398496240601</v>
      </c>
      <c r="BG54" s="169">
        <f t="shared" si="14"/>
        <v>0.3333333333333333</v>
      </c>
      <c r="BH54" s="169">
        <f t="shared" si="15"/>
        <v>0.059398496240601506</v>
      </c>
      <c r="BI54" s="169"/>
      <c r="BJ54" s="169"/>
      <c r="BK54" s="114">
        <v>1.9953165658031025</v>
      </c>
      <c r="BL54" s="118">
        <v>1.215286723201526</v>
      </c>
      <c r="BM54" s="118">
        <v>21.948051948051944</v>
      </c>
      <c r="BN54" s="114">
        <v>1.9767112667769555</v>
      </c>
      <c r="BO54" s="114">
        <v>52.99114538130063</v>
      </c>
      <c r="BP54" s="113">
        <v>0.7039</v>
      </c>
      <c r="BQ54" s="113">
        <v>0.51279</v>
      </c>
      <c r="BR54" s="113">
        <v>2.965055263166594</v>
      </c>
      <c r="BV54" s="114"/>
      <c r="BW54" s="118">
        <v>6.68</v>
      </c>
      <c r="BX54" s="118">
        <v>5.173333333333333</v>
      </c>
      <c r="BY54" s="114"/>
      <c r="BZ54" s="118">
        <v>2.959459459459459</v>
      </c>
      <c r="CA54" s="118">
        <v>1.6197718631178708</v>
      </c>
      <c r="CB54" s="118">
        <v>0.9803921568627451</v>
      </c>
      <c r="CC54" s="114"/>
      <c r="CD54" s="118">
        <v>0.6119402985074626</v>
      </c>
      <c r="CE54" s="114"/>
      <c r="CF54" s="114"/>
      <c r="CG54" s="114"/>
      <c r="CH54" s="114"/>
      <c r="CI54" s="118">
        <v>0.41639344262295086</v>
      </c>
      <c r="CJ54" s="118">
        <v>0.3516483516483516</v>
      </c>
      <c r="CK54" s="118">
        <v>0.5357142857142857</v>
      </c>
      <c r="CL54" s="118">
        <v>0.8308367339573575</v>
      </c>
      <c r="CM54" s="118">
        <v>1.9953165658031025</v>
      </c>
      <c r="CN54" s="170"/>
      <c r="CO54" s="170"/>
    </row>
    <row r="55" spans="1:93" s="113" customFormat="1" ht="13.5">
      <c r="A55" s="113" t="s">
        <v>1122</v>
      </c>
      <c r="B55" s="118">
        <v>-34.08</v>
      </c>
      <c r="C55" s="118">
        <v>-70.32</v>
      </c>
      <c r="D55" s="113">
        <v>6.6</v>
      </c>
      <c r="E55" s="113">
        <v>7.6</v>
      </c>
      <c r="F55" s="113" t="s">
        <v>1127</v>
      </c>
      <c r="G55" s="114">
        <v>63.7</v>
      </c>
      <c r="H55" s="114">
        <v>0.39</v>
      </c>
      <c r="I55" s="114">
        <v>17.1</v>
      </c>
      <c r="J55" s="114">
        <v>1.9</v>
      </c>
      <c r="K55" s="114">
        <v>4.1097093494106005</v>
      </c>
      <c r="L55" s="114">
        <v>2.4</v>
      </c>
      <c r="M55" s="113">
        <v>0.08</v>
      </c>
      <c r="N55" s="114">
        <v>1.5</v>
      </c>
      <c r="O55" s="114">
        <v>3.9</v>
      </c>
      <c r="P55" s="114">
        <v>4.93</v>
      </c>
      <c r="Q55" s="114">
        <v>2.2</v>
      </c>
      <c r="R55" s="114">
        <v>0.21</v>
      </c>
      <c r="S55" s="114">
        <v>1.8</v>
      </c>
      <c r="U55" s="114">
        <v>100.17</v>
      </c>
      <c r="V55" s="113">
        <v>96</v>
      </c>
      <c r="W55" s="113">
        <v>528</v>
      </c>
      <c r="X55" s="113">
        <v>6</v>
      </c>
      <c r="Y55" s="113">
        <v>699</v>
      </c>
      <c r="Z55" s="113">
        <v>94</v>
      </c>
      <c r="AA55" s="113">
        <v>14.4</v>
      </c>
      <c r="AB55" s="113">
        <v>34.7</v>
      </c>
      <c r="AD55" s="113">
        <v>19.2</v>
      </c>
      <c r="AE55" s="113">
        <v>3.39</v>
      </c>
      <c r="AF55" s="113">
        <v>0.88</v>
      </c>
      <c r="AH55" s="113">
        <v>0.29</v>
      </c>
      <c r="AM55" s="113">
        <v>0.92</v>
      </c>
      <c r="AN55" s="113">
        <v>0.09</v>
      </c>
      <c r="AO55" s="113">
        <v>11</v>
      </c>
      <c r="AP55" s="113">
        <v>6</v>
      </c>
      <c r="AX55" s="113">
        <v>6.1</v>
      </c>
      <c r="AY55" s="113">
        <v>4.3</v>
      </c>
      <c r="AZ55" s="113">
        <v>1.6</v>
      </c>
      <c r="BB55" s="113">
        <v>3.2</v>
      </c>
      <c r="BC55" s="114">
        <v>63.54545454545455</v>
      </c>
      <c r="BD55" s="114">
        <v>7.4361702127659575</v>
      </c>
      <c r="BE55" s="114">
        <v>5.617021276595745</v>
      </c>
      <c r="BF55" s="118">
        <v>0.06382978723404255</v>
      </c>
      <c r="BG55" s="169">
        <f t="shared" si="14"/>
        <v>0.5454545454545454</v>
      </c>
      <c r="BH55" s="169">
        <f t="shared" si="15"/>
        <v>0.045744680851063826</v>
      </c>
      <c r="BI55" s="169"/>
      <c r="BJ55" s="169"/>
      <c r="BK55" s="114">
        <v>3.1776340396128875</v>
      </c>
      <c r="BL55" s="118">
        <v>1.0282163247488258</v>
      </c>
      <c r="BM55" s="118">
        <v>43.84615384615385</v>
      </c>
      <c r="BN55" s="114">
        <v>2.7398062329404005</v>
      </c>
      <c r="BO55" s="114">
        <v>44.85171402188804</v>
      </c>
      <c r="BP55" s="113">
        <v>0.70393</v>
      </c>
      <c r="BQ55" s="113">
        <v>0.51277</v>
      </c>
      <c r="BR55" s="113">
        <v>2.5749164127497615</v>
      </c>
      <c r="BV55" s="114"/>
      <c r="BW55" s="118">
        <v>5.76</v>
      </c>
      <c r="BX55" s="118">
        <v>4.626666666666667</v>
      </c>
      <c r="BY55" s="114"/>
      <c r="BZ55" s="118">
        <v>2.5945945945945943</v>
      </c>
      <c r="CA55" s="118">
        <v>1.2889733840304183</v>
      </c>
      <c r="CB55" s="118">
        <v>0.8627450980392157</v>
      </c>
      <c r="CC55" s="114"/>
      <c r="CD55" s="118">
        <v>0.4328358208955223</v>
      </c>
      <c r="CE55" s="114"/>
      <c r="CF55" s="114"/>
      <c r="CG55" s="114"/>
      <c r="CH55" s="114"/>
      <c r="CI55" s="118">
        <v>0.3016393442622951</v>
      </c>
      <c r="CJ55" s="118">
        <v>0.1978021978021978</v>
      </c>
      <c r="CK55" s="118">
        <v>0.39285714285714285</v>
      </c>
      <c r="CL55" s="118">
        <v>0.9584994480143793</v>
      </c>
      <c r="CM55" s="118">
        <v>3.1776340396128875</v>
      </c>
      <c r="CN55" s="170"/>
      <c r="CO55" s="170"/>
    </row>
    <row r="56" spans="1:93" s="113" customFormat="1" ht="13.5">
      <c r="A56" s="113" t="s">
        <v>1122</v>
      </c>
      <c r="B56" s="118">
        <v>-34.08</v>
      </c>
      <c r="C56" s="118">
        <v>-70.32</v>
      </c>
      <c r="D56" s="113">
        <v>2.5</v>
      </c>
      <c r="E56" s="113">
        <v>3.1</v>
      </c>
      <c r="F56" s="113" t="s">
        <v>1128</v>
      </c>
      <c r="G56" s="114">
        <v>61.1</v>
      </c>
      <c r="H56" s="114">
        <v>0.67</v>
      </c>
      <c r="I56" s="114">
        <v>17.2</v>
      </c>
      <c r="J56" s="114">
        <v>2.6</v>
      </c>
      <c r="K56" s="114">
        <v>4.339602267614506</v>
      </c>
      <c r="L56" s="114">
        <v>2</v>
      </c>
      <c r="M56" s="113">
        <v>0.05</v>
      </c>
      <c r="N56" s="114">
        <v>3.2</v>
      </c>
      <c r="O56" s="114">
        <v>5.5</v>
      </c>
      <c r="P56" s="114">
        <v>5.14</v>
      </c>
      <c r="Q56" s="114">
        <v>2</v>
      </c>
      <c r="R56" s="114">
        <v>0.21</v>
      </c>
      <c r="S56" s="114">
        <v>0.9</v>
      </c>
      <c r="U56" s="114">
        <v>100.57</v>
      </c>
      <c r="V56" s="113">
        <v>35</v>
      </c>
      <c r="W56" s="113">
        <v>644</v>
      </c>
      <c r="X56" s="113">
        <v>4</v>
      </c>
      <c r="Y56" s="113">
        <v>856</v>
      </c>
      <c r="Z56" s="113">
        <v>130</v>
      </c>
      <c r="AA56" s="113">
        <v>16.5</v>
      </c>
      <c r="AB56" s="113">
        <v>35.1</v>
      </c>
      <c r="AD56" s="113">
        <v>21.2</v>
      </c>
      <c r="AE56" s="113">
        <v>4</v>
      </c>
      <c r="AF56" s="113">
        <v>1.06</v>
      </c>
      <c r="AH56" s="113">
        <v>0.41</v>
      </c>
      <c r="AM56" s="113">
        <v>1.17</v>
      </c>
      <c r="AN56" s="113">
        <v>0.26</v>
      </c>
      <c r="AO56" s="113">
        <v>12</v>
      </c>
      <c r="AP56" s="113">
        <v>8.9</v>
      </c>
      <c r="AX56" s="113">
        <v>1.9</v>
      </c>
      <c r="AY56" s="113">
        <v>3.5</v>
      </c>
      <c r="AZ56" s="113">
        <v>1.8</v>
      </c>
      <c r="BB56" s="113">
        <v>3.8</v>
      </c>
      <c r="BC56" s="114">
        <v>71.33333333333333</v>
      </c>
      <c r="BD56" s="114">
        <v>6.584615384615384</v>
      </c>
      <c r="BE56" s="114">
        <v>4.953846153846154</v>
      </c>
      <c r="BF56" s="118">
        <v>0.03076923076923077</v>
      </c>
      <c r="BG56" s="169">
        <f t="shared" si="14"/>
        <v>0.3333333333333333</v>
      </c>
      <c r="BH56" s="169">
        <f t="shared" si="15"/>
        <v>0.026923076923076925</v>
      </c>
      <c r="BI56" s="169"/>
      <c r="BJ56" s="169"/>
      <c r="BK56" s="114">
        <v>2.4233399513336136</v>
      </c>
      <c r="BL56" s="118">
        <v>1.198869105044356</v>
      </c>
      <c r="BM56" s="118">
        <v>25.671641791044774</v>
      </c>
      <c r="BN56" s="114">
        <v>1.356125708629533</v>
      </c>
      <c r="BO56" s="114">
        <v>62.1657975085196</v>
      </c>
      <c r="BP56" s="113">
        <v>0.70434</v>
      </c>
      <c r="BQ56" s="113">
        <v>0.51267</v>
      </c>
      <c r="BR56" s="113">
        <v>0.6242221606655995</v>
      </c>
      <c r="BV56" s="114"/>
      <c r="BW56" s="118">
        <v>6.6</v>
      </c>
      <c r="BX56" s="118">
        <v>4.68</v>
      </c>
      <c r="BY56" s="114"/>
      <c r="BZ56" s="118">
        <v>2.8648648648648645</v>
      </c>
      <c r="CA56" s="118">
        <v>1.5209125475285172</v>
      </c>
      <c r="CB56" s="118">
        <v>1.0392156862745099</v>
      </c>
      <c r="CC56" s="114"/>
      <c r="CD56" s="118">
        <v>0.6119402985074626</v>
      </c>
      <c r="CE56" s="114"/>
      <c r="CF56" s="114"/>
      <c r="CG56" s="114"/>
      <c r="CH56" s="114"/>
      <c r="CI56" s="118">
        <v>0.3836065573770492</v>
      </c>
      <c r="CJ56" s="118">
        <v>0.5714285714285714</v>
      </c>
      <c r="CK56" s="118">
        <v>0.42857142857142855</v>
      </c>
      <c r="CL56" s="118">
        <v>0.9296090960853534</v>
      </c>
      <c r="CM56" s="118">
        <v>2.4233399513336136</v>
      </c>
      <c r="CN56" s="170"/>
      <c r="CO56" s="170"/>
    </row>
    <row r="57" spans="1:93" s="113" customFormat="1" ht="13.5">
      <c r="A57" s="113" t="s">
        <v>1122</v>
      </c>
      <c r="B57" s="118">
        <v>-34.08</v>
      </c>
      <c r="C57" s="118">
        <v>-70.32</v>
      </c>
      <c r="D57" s="113">
        <v>7.6</v>
      </c>
      <c r="E57" s="113">
        <v>8.8</v>
      </c>
      <c r="F57" s="113" t="s">
        <v>1129</v>
      </c>
      <c r="G57" s="114">
        <v>61</v>
      </c>
      <c r="H57" s="114">
        <v>0.75</v>
      </c>
      <c r="I57" s="114">
        <v>16.8</v>
      </c>
      <c r="J57" s="114">
        <v>3.9</v>
      </c>
      <c r="K57" s="114">
        <v>5.709403401421758</v>
      </c>
      <c r="L57" s="114">
        <v>2.2</v>
      </c>
      <c r="M57" s="113">
        <v>0.1</v>
      </c>
      <c r="N57" s="114">
        <v>2.8</v>
      </c>
      <c r="O57" s="114">
        <v>5.6</v>
      </c>
      <c r="P57" s="114">
        <v>4.38</v>
      </c>
      <c r="Q57" s="114">
        <v>2.5</v>
      </c>
      <c r="R57" s="114">
        <v>0.2</v>
      </c>
      <c r="S57" s="114">
        <v>0.94</v>
      </c>
      <c r="U57" s="114">
        <v>101.17</v>
      </c>
      <c r="V57" s="113">
        <v>82</v>
      </c>
      <c r="W57" s="113">
        <v>539</v>
      </c>
      <c r="X57" s="113">
        <v>8</v>
      </c>
      <c r="Y57" s="113">
        <v>543</v>
      </c>
      <c r="Z57" s="113">
        <v>158</v>
      </c>
      <c r="AA57" s="113">
        <v>19.1</v>
      </c>
      <c r="AB57" s="113">
        <v>44.9</v>
      </c>
      <c r="AD57" s="113">
        <v>25</v>
      </c>
      <c r="AE57" s="113">
        <v>5.13</v>
      </c>
      <c r="AF57" s="113">
        <v>1.18</v>
      </c>
      <c r="AH57" s="113">
        <v>0.63</v>
      </c>
      <c r="AM57" s="113">
        <v>2.03</v>
      </c>
      <c r="AN57" s="113">
        <v>0.26</v>
      </c>
      <c r="AO57" s="113">
        <v>21</v>
      </c>
      <c r="AP57" s="113">
        <v>14.6</v>
      </c>
      <c r="AX57" s="113">
        <v>2.8</v>
      </c>
      <c r="AY57" s="113">
        <v>9</v>
      </c>
      <c r="AZ57" s="113">
        <v>2.5</v>
      </c>
      <c r="BB57" s="113">
        <v>4.8</v>
      </c>
      <c r="BC57" s="114">
        <v>25.857142857142858</v>
      </c>
      <c r="BD57" s="114">
        <v>3.4367088607594938</v>
      </c>
      <c r="BE57" s="114">
        <v>3.411392405063291</v>
      </c>
      <c r="BF57" s="118">
        <v>0.05063291139240506</v>
      </c>
      <c r="BG57" s="169">
        <f t="shared" si="14"/>
        <v>0.38095238095238093</v>
      </c>
      <c r="BH57" s="169">
        <f t="shared" si="15"/>
        <v>0.056962025316455694</v>
      </c>
      <c r="BI57" s="169"/>
      <c r="BJ57" s="169"/>
      <c r="BK57" s="114">
        <v>1.148426230761775</v>
      </c>
      <c r="BL57" s="118">
        <v>1.196030630044195</v>
      </c>
      <c r="BM57" s="118">
        <v>22.4</v>
      </c>
      <c r="BN57" s="114">
        <v>2.039072643364914</v>
      </c>
      <c r="BO57" s="114">
        <v>52.21675138997027</v>
      </c>
      <c r="BP57" s="113">
        <v>0.70396</v>
      </c>
      <c r="BQ57" s="113">
        <v>0.51273</v>
      </c>
      <c r="BR57" s="113">
        <v>1.7946387119160967</v>
      </c>
      <c r="BV57" s="114"/>
      <c r="BW57" s="118">
        <v>7.64</v>
      </c>
      <c r="BX57" s="118">
        <v>5.986666666666666</v>
      </c>
      <c r="BY57" s="114"/>
      <c r="BZ57" s="118">
        <v>3.378378378378378</v>
      </c>
      <c r="CA57" s="118">
        <v>1.9505703422053233</v>
      </c>
      <c r="CB57" s="118">
        <v>1.156862745098039</v>
      </c>
      <c r="CC57" s="114"/>
      <c r="CD57" s="118">
        <v>0.9402985074626865</v>
      </c>
      <c r="CE57" s="114"/>
      <c r="CF57" s="114"/>
      <c r="CG57" s="114"/>
      <c r="CH57" s="118"/>
      <c r="CI57" s="118">
        <v>0.6655737704918032</v>
      </c>
      <c r="CJ57" s="118">
        <v>0.5714285714285714</v>
      </c>
      <c r="CK57" s="118">
        <v>0.75</v>
      </c>
      <c r="CL57" s="118">
        <v>0.7643623765398042</v>
      </c>
      <c r="CM57" s="118">
        <v>1.148426230761775</v>
      </c>
      <c r="CN57" s="170"/>
      <c r="CO57" s="170"/>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Loucks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Loucks Robert</dc:creator>
  <cp:keywords/>
  <dc:description/>
  <cp:lastModifiedBy>Robert Loucks</cp:lastModifiedBy>
  <dcterms:created xsi:type="dcterms:W3CDTF">2013-05-23T19:18:21Z</dcterms:created>
  <dcterms:modified xsi:type="dcterms:W3CDTF">2023-10-22T19:09:52Z</dcterms:modified>
  <cp:category/>
  <cp:version/>
  <cp:contentType/>
  <cp:contentStatus/>
</cp:coreProperties>
</file>